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rfil\fabianmorais\Desktop\Ponto de ônibus - Alonso Y Alonso 2023\PARA LICITAR 2023\"/>
    </mc:Choice>
  </mc:AlternateContent>
  <xr:revisionPtr revIDLastSave="0" documentId="13_ncr:1_{EACF2AE2-3C62-495D-9DF1-7D84F1AE387B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ORÇAMENTO" sheetId="17" r:id="rId1"/>
    <sheet name="ANALITICO" sheetId="18" r:id="rId2"/>
    <sheet name="BDI" sheetId="19" r:id="rId3"/>
    <sheet name="CRONOGRAMA" sheetId="20" r:id="rId4"/>
    <sheet name="MEMORIA CALCULO" sheetId="21" r:id="rId5"/>
  </sheets>
  <definedNames>
    <definedName name="_xlnm.Print_Area" localSheetId="1">ANALITICO!$A$1:$I$189</definedName>
    <definedName name="_xlnm.Print_Area" localSheetId="4">'MEMORIA CALCULO'!$A$1:$I$154</definedName>
    <definedName name="_xlnm.Print_Area" localSheetId="0">ORÇAMENTO!$A$1:$I$154</definedName>
    <definedName name="_xlnm.Print_Titles" localSheetId="1">ANALITICO!$1:$8</definedName>
    <definedName name="_xlnm.Print_Titles" localSheetId="4">'MEMORIA CALCULO'!$1:$8</definedName>
    <definedName name="_xlnm.Print_Titles" localSheetId="0">ORÇAMENTO!$1:$8</definedName>
  </definedNames>
  <calcPr calcId="191029"/>
</workbook>
</file>

<file path=xl/calcChain.xml><?xml version="1.0" encoding="utf-8"?>
<calcChain xmlns="http://schemas.openxmlformats.org/spreadsheetml/2006/main">
  <c r="G161" i="18" l="1"/>
  <c r="G160" i="18"/>
  <c r="G159" i="18"/>
  <c r="G154" i="18"/>
  <c r="G145" i="18"/>
  <c r="G143" i="18"/>
  <c r="G142" i="18"/>
  <c r="G131" i="18"/>
  <c r="G130" i="18"/>
  <c r="G111" i="18"/>
  <c r="G110" i="18"/>
  <c r="G109" i="18"/>
  <c r="G108" i="18"/>
  <c r="G107" i="18"/>
  <c r="G105" i="18"/>
  <c r="G104" i="18"/>
  <c r="G97" i="18"/>
  <c r="G47" i="18"/>
  <c r="G44" i="18"/>
  <c r="G43" i="18"/>
  <c r="G34" i="18"/>
  <c r="G21" i="18"/>
  <c r="F89" i="17"/>
  <c r="G131" i="17"/>
  <c r="F131" i="17"/>
  <c r="F129" i="17"/>
  <c r="G129" i="17" s="1"/>
  <c r="F120" i="17"/>
  <c r="G120" i="17" s="1"/>
  <c r="F118" i="17"/>
  <c r="G118" i="17" s="1"/>
  <c r="F116" i="17"/>
  <c r="G116" i="17" s="1"/>
  <c r="F112" i="17"/>
  <c r="G112" i="17" s="1"/>
  <c r="F111" i="17"/>
  <c r="G111" i="17" s="1"/>
  <c r="F109" i="17"/>
  <c r="G109" i="17" s="1"/>
  <c r="F104" i="17"/>
  <c r="G104" i="17" s="1"/>
  <c r="F102" i="17"/>
  <c r="G102" i="17" s="1"/>
  <c r="F100" i="17"/>
  <c r="G100" i="17" s="1"/>
  <c r="F98" i="17"/>
  <c r="G98" i="17" s="1"/>
  <c r="F97" i="17"/>
  <c r="G97" i="17" s="1"/>
  <c r="F95" i="17"/>
  <c r="G95" i="17" s="1"/>
  <c r="F93" i="17"/>
  <c r="G93" i="17" s="1"/>
  <c r="F91" i="17"/>
  <c r="G91" i="17" s="1"/>
  <c r="G89" i="17"/>
  <c r="F82" i="17"/>
  <c r="G82" i="17" s="1"/>
  <c r="F77" i="17"/>
  <c r="G77" i="17" s="1"/>
  <c r="F73" i="17"/>
  <c r="G73" i="17" s="1"/>
  <c r="F71" i="17"/>
  <c r="G71" i="17" s="1"/>
  <c r="F66" i="17"/>
  <c r="G66" i="17" s="1"/>
  <c r="F65" i="17"/>
  <c r="G65" i="17" s="1"/>
  <c r="F64" i="17"/>
  <c r="G64" i="17" s="1"/>
  <c r="F63" i="17"/>
  <c r="G63" i="17" s="1"/>
  <c r="F57" i="17"/>
  <c r="G57" i="17" s="1"/>
  <c r="F54" i="17"/>
  <c r="G54" i="17" s="1"/>
  <c r="F53" i="17"/>
  <c r="G53" i="17" s="1"/>
  <c r="F52" i="17"/>
  <c r="G52" i="17" s="1"/>
  <c r="F50" i="17"/>
  <c r="G50" i="17" s="1"/>
  <c r="F48" i="17"/>
  <c r="G48" i="17" s="1"/>
  <c r="F46" i="17"/>
  <c r="G46" i="17" s="1"/>
  <c r="F41" i="17"/>
  <c r="G41" i="17" s="1"/>
  <c r="F39" i="17"/>
  <c r="G39" i="17" s="1"/>
  <c r="F32" i="17"/>
  <c r="G32" i="17" s="1"/>
  <c r="F30" i="17"/>
  <c r="G30" i="17" s="1"/>
  <c r="F26" i="17"/>
  <c r="G26" i="17" s="1"/>
  <c r="F22" i="17"/>
  <c r="G22" i="17" s="1"/>
  <c r="G122" i="18"/>
  <c r="G121" i="18"/>
  <c r="G120" i="18"/>
  <c r="G119" i="18"/>
  <c r="G55" i="18"/>
  <c r="G54" i="18"/>
  <c r="G20" i="18"/>
  <c r="G19" i="18"/>
  <c r="G18" i="18"/>
  <c r="G17" i="18"/>
  <c r="G16" i="18"/>
  <c r="G15" i="18"/>
  <c r="G14" i="18"/>
  <c r="G13" i="18"/>
  <c r="G12" i="18"/>
  <c r="G11" i="18"/>
  <c r="G10" i="18"/>
  <c r="G22" i="18" l="1"/>
  <c r="G23" i="18" s="1"/>
  <c r="G25" i="18" s="1"/>
  <c r="G146" i="18" l="1"/>
  <c r="G144" i="18"/>
  <c r="G147" i="18"/>
  <c r="G134" i="18"/>
  <c r="G133" i="18"/>
  <c r="G132" i="18"/>
  <c r="G135" i="18"/>
  <c r="G148" i="18" l="1"/>
  <c r="G149" i="18" s="1"/>
  <c r="G151" i="18" s="1"/>
  <c r="G136" i="18"/>
  <c r="G137" i="18" s="1"/>
  <c r="G139" i="18" s="1"/>
  <c r="G56" i="18" l="1"/>
  <c r="G64" i="18"/>
  <c r="G72" i="18"/>
  <c r="G123" i="18"/>
  <c r="G81" i="18"/>
  <c r="G82" i="18" s="1"/>
  <c r="G79" i="18"/>
  <c r="G80" i="18"/>
  <c r="G83" i="18" l="1"/>
  <c r="E55" i="17"/>
  <c r="F55" i="17" s="1"/>
  <c r="G55" i="17" s="1"/>
  <c r="G84" i="18"/>
  <c r="G86" i="18" s="1"/>
  <c r="G71" i="18" l="1"/>
  <c r="E37" i="17" l="1"/>
  <c r="F37" i="17" s="1"/>
  <c r="G37" i="17" s="1"/>
  <c r="G46" i="18"/>
  <c r="G45" i="18"/>
  <c r="G42" i="18"/>
  <c r="G41" i="18"/>
  <c r="H22" i="20"/>
  <c r="H20" i="20"/>
  <c r="H18" i="20"/>
  <c r="H16" i="20"/>
  <c r="H14" i="20"/>
  <c r="H12" i="20"/>
  <c r="H10" i="20"/>
  <c r="G73" i="18" l="1"/>
  <c r="G74" i="18" s="1"/>
  <c r="G76" i="18" s="1"/>
  <c r="G106" i="18"/>
  <c r="G112" i="18" s="1"/>
  <c r="G113" i="18" s="1"/>
  <c r="G96" i="18"/>
  <c r="G95" i="18"/>
  <c r="G94" i="18"/>
  <c r="G93" i="18"/>
  <c r="G92" i="18"/>
  <c r="G91" i="18"/>
  <c r="G90" i="18"/>
  <c r="G89" i="18"/>
  <c r="G98" i="18" l="1"/>
  <c r="E70" i="17"/>
  <c r="F70" i="17" s="1"/>
  <c r="G70" i="17" s="1"/>
  <c r="E72" i="17"/>
  <c r="F72" i="17" s="1"/>
  <c r="G72" i="17" s="1"/>
  <c r="G99" i="18" l="1"/>
  <c r="G101" i="18" s="1"/>
  <c r="G114" i="18"/>
  <c r="G116" i="18" s="1"/>
  <c r="G170" i="18"/>
  <c r="G168" i="18"/>
  <c r="G167" i="18"/>
  <c r="G165" i="18"/>
  <c r="G164" i="18"/>
  <c r="G163" i="18"/>
  <c r="G162" i="18"/>
  <c r="G158" i="18"/>
  <c r="G157" i="18"/>
  <c r="G156" i="18"/>
  <c r="G155" i="18"/>
  <c r="G169" i="18"/>
  <c r="G166" i="18"/>
  <c r="G171" i="18" l="1"/>
  <c r="E136" i="17" s="1"/>
  <c r="F136" i="17" s="1"/>
  <c r="G136" i="17" s="1"/>
  <c r="G172" i="18" l="1"/>
  <c r="G173" i="18" s="1"/>
  <c r="G175" i="18" s="1"/>
  <c r="E114" i="17" l="1"/>
  <c r="F114" i="17" s="1"/>
  <c r="G114" i="17" s="1"/>
  <c r="I59" i="17"/>
  <c r="C18" i="20" s="1"/>
  <c r="G19" i="20" s="1"/>
  <c r="G124" i="18" l="1"/>
  <c r="G125" i="18" s="1"/>
  <c r="G127" i="18" s="1"/>
  <c r="E127" i="17" l="1"/>
  <c r="F127" i="17" s="1"/>
  <c r="G127" i="17" s="1"/>
  <c r="E125" i="17"/>
  <c r="F125" i="17" s="1"/>
  <c r="G125" i="17" s="1"/>
  <c r="G63" i="18" l="1"/>
  <c r="E28" i="17" s="1"/>
  <c r="F28" i="17" s="1"/>
  <c r="G28" i="17" s="1"/>
  <c r="G65" i="18" l="1"/>
  <c r="G66" i="18" s="1"/>
  <c r="G68" i="18" s="1"/>
  <c r="E17" i="17"/>
  <c r="F17" i="17" s="1"/>
  <c r="G17" i="17" s="1"/>
  <c r="G48" i="18" l="1"/>
  <c r="G49" i="18" s="1"/>
  <c r="G51" i="18" s="1"/>
  <c r="I79" i="17" l="1"/>
  <c r="C20" i="20" s="1"/>
  <c r="I34" i="17"/>
  <c r="I43" i="17" l="1"/>
  <c r="C14" i="20"/>
  <c r="G15" i="20" s="1"/>
  <c r="J24" i="19" l="1"/>
  <c r="I84" i="17" l="1"/>
  <c r="C22" i="20" l="1"/>
  <c r="G23" i="20" s="1"/>
  <c r="C16" i="20" l="1"/>
  <c r="G17" i="20" s="1"/>
  <c r="E13" i="17"/>
  <c r="F13" i="17" s="1"/>
  <c r="G13" i="17" s="1"/>
  <c r="G28" i="18"/>
  <c r="G29" i="18"/>
  <c r="G30" i="18"/>
  <c r="G31" i="18"/>
  <c r="G32" i="18"/>
  <c r="G33" i="18"/>
  <c r="E24" i="17"/>
  <c r="F24" i="17" s="1"/>
  <c r="G24" i="17" s="1"/>
  <c r="I19" i="17" l="1"/>
  <c r="G35" i="18"/>
  <c r="G57" i="18"/>
  <c r="G58" i="18" s="1"/>
  <c r="G60" i="18" s="1"/>
  <c r="C12" i="20" l="1"/>
  <c r="G13" i="20" s="1"/>
  <c r="F15" i="20"/>
  <c r="E15" i="20"/>
  <c r="H15" i="20"/>
  <c r="E21" i="20"/>
  <c r="H21" i="20"/>
  <c r="F21" i="20"/>
  <c r="H17" i="20"/>
  <c r="F17" i="20"/>
  <c r="E17" i="20"/>
  <c r="E15" i="17"/>
  <c r="F15" i="17" s="1"/>
  <c r="G15" i="17" s="1"/>
  <c r="G36" i="18"/>
  <c r="G38" i="18" s="1"/>
  <c r="I10" i="17" l="1"/>
  <c r="G138" i="17" s="1"/>
  <c r="G142" i="17"/>
  <c r="F23" i="20"/>
  <c r="E23" i="20"/>
  <c r="H23" i="20"/>
  <c r="F13" i="20"/>
  <c r="H13" i="20"/>
  <c r="E13" i="20"/>
  <c r="K15" i="17" l="1"/>
  <c r="K129" i="17"/>
  <c r="K127" i="17"/>
  <c r="K125" i="17"/>
  <c r="K111" i="17"/>
  <c r="K97" i="17"/>
  <c r="K77" i="17"/>
  <c r="K65" i="17"/>
  <c r="K53" i="17"/>
  <c r="K39" i="17"/>
  <c r="K24" i="17"/>
  <c r="K120" i="17"/>
  <c r="K109" i="17"/>
  <c r="K95" i="17"/>
  <c r="K73" i="17"/>
  <c r="K64" i="17"/>
  <c r="K52" i="17"/>
  <c r="K37" i="17"/>
  <c r="K136" i="17"/>
  <c r="K118" i="17"/>
  <c r="K104" i="17"/>
  <c r="K93" i="17"/>
  <c r="K72" i="17"/>
  <c r="K63" i="17"/>
  <c r="K50" i="17"/>
  <c r="K32" i="17"/>
  <c r="K17" i="17"/>
  <c r="K131" i="17"/>
  <c r="K116" i="17"/>
  <c r="K102" i="17"/>
  <c r="K91" i="17"/>
  <c r="K71" i="17"/>
  <c r="K57" i="17"/>
  <c r="K48" i="17"/>
  <c r="K30" i="17"/>
  <c r="K114" i="17"/>
  <c r="K100" i="17"/>
  <c r="K89" i="17"/>
  <c r="K70" i="17"/>
  <c r="K55" i="17"/>
  <c r="K46" i="17"/>
  <c r="K28" i="17"/>
  <c r="K112" i="17"/>
  <c r="K98" i="17"/>
  <c r="K82" i="17"/>
  <c r="K66" i="17"/>
  <c r="K54" i="17"/>
  <c r="K41" i="17"/>
  <c r="K26" i="17"/>
  <c r="K22" i="17"/>
  <c r="C10" i="20"/>
  <c r="F19" i="20"/>
  <c r="E19" i="20"/>
  <c r="H19" i="20"/>
  <c r="H11" i="20" l="1"/>
  <c r="H24" i="20" s="1"/>
  <c r="G11" i="20"/>
  <c r="G24" i="20" s="1"/>
  <c r="E11" i="20"/>
  <c r="E24" i="20" s="1"/>
  <c r="C24" i="20"/>
  <c r="F11" i="20"/>
  <c r="F24" i="20" s="1"/>
  <c r="K13" i="17"/>
  <c r="G25" i="20" l="1"/>
  <c r="F25" i="20"/>
  <c r="E25" i="20"/>
  <c r="H25" i="20"/>
  <c r="D18" i="20"/>
  <c r="D16" i="20"/>
  <c r="D12" i="20"/>
  <c r="D20" i="20"/>
  <c r="D10" i="20"/>
  <c r="D22" i="20"/>
  <c r="D14" i="20"/>
  <c r="K138" i="17"/>
  <c r="D24" i="20" l="1"/>
</calcChain>
</file>

<file path=xl/sharedStrings.xml><?xml version="1.0" encoding="utf-8"?>
<sst xmlns="http://schemas.openxmlformats.org/spreadsheetml/2006/main" count="1304" uniqueCount="437">
  <si>
    <t>DESCRIÇÃO</t>
  </si>
  <si>
    <t>UNIDADE</t>
  </si>
  <si>
    <t>QUANT.</t>
  </si>
  <si>
    <t>M2</t>
  </si>
  <si>
    <t>M3</t>
  </si>
  <si>
    <t>UN</t>
  </si>
  <si>
    <t>M</t>
  </si>
  <si>
    <t>ESCAVAÇÃO MANUAL de vala</t>
  </si>
  <si>
    <t>REATERRO MANUAL de vala</t>
  </si>
  <si>
    <t>KG</t>
  </si>
  <si>
    <t>CÓDIGO</t>
  </si>
  <si>
    <t>SINALIZAÇÕES</t>
  </si>
  <si>
    <t>ITEM</t>
  </si>
  <si>
    <t>REFERÊNCIA</t>
  </si>
  <si>
    <t>SUBTOTAL</t>
  </si>
  <si>
    <t>TRABALHOS EM TERRA</t>
  </si>
  <si>
    <t>PISO</t>
  </si>
  <si>
    <t>LASTRO DE BRITA</t>
  </si>
  <si>
    <t>ARMADURA de aço</t>
  </si>
  <si>
    <t>CHAPISCO para parede interna ou externa</t>
  </si>
  <si>
    <t>OBRA :</t>
  </si>
  <si>
    <t>ORÇAMENTO :</t>
  </si>
  <si>
    <t>LOCAL :</t>
  </si>
  <si>
    <t>Abrigos temporários para canteiros</t>
  </si>
  <si>
    <t>PASSEIO EM CONCRETO</t>
  </si>
  <si>
    <t>PREÇO UNIT. S/ BDI</t>
  </si>
  <si>
    <t>PREÇO UNIT. C/ BDI-20%</t>
  </si>
  <si>
    <t xml:space="preserve">PREÇO TOTAL  COM BDI (R$) </t>
  </si>
  <si>
    <t xml:space="preserve">TOTAL COM BDI: </t>
  </si>
  <si>
    <t>ESCAVAÇÃO MANUAL DE VALA COM PROFUNDIDADE MENOR OU IGUAL A 1,30 M.</t>
  </si>
  <si>
    <t>REATERRO MANUAL APILOADO COM SOQUETE.</t>
  </si>
  <si>
    <t>17.02.020</t>
  </si>
  <si>
    <t>Chapisco</t>
  </si>
  <si>
    <t>unxmês</t>
  </si>
  <si>
    <t>02.02.130</t>
  </si>
  <si>
    <t>APLICAÇÃO DE FUNDO SELADOR ACRÍLICO EM PAREDES, UMA DEMÃO.</t>
  </si>
  <si>
    <t>APLICAÇÃO MANUAL DE PINTURA COM TINTA LÁTEX ACRÍLICA EM PAREDES, DUAS DEMÃOS.</t>
  </si>
  <si>
    <t>PINTURA COM TINTA LÁTEX ACRILICA</t>
  </si>
  <si>
    <t>REMOÇÃO de guia pré-fabricada</t>
  </si>
  <si>
    <t>LADRILHO hidráulico,</t>
  </si>
  <si>
    <t>CJ</t>
  </si>
  <si>
    <t>Retirada manual de guia pré-moldada, inclusive limpeza, carregamento, transporte até 1,0 quilômetro e descarregamento</t>
  </si>
  <si>
    <t>04.40.010</t>
  </si>
  <si>
    <t>1.1</t>
  </si>
  <si>
    <t>REBOCO  para parede interna ou externa</t>
  </si>
  <si>
    <t>17.02.220</t>
  </si>
  <si>
    <t>Reboco</t>
  </si>
  <si>
    <t xml:space="preserve">Obs.: </t>
  </si>
  <si>
    <t>(*)</t>
  </si>
  <si>
    <t>Engº Fabian Morais Baratto</t>
  </si>
  <si>
    <t>CREA- 5060870345</t>
  </si>
  <si>
    <t>SECRETARIA DE INFRAESTRUTURA</t>
  </si>
  <si>
    <t>DEPARTAMENTO DE DIMENSIONAMENTO E CUSTOS DE OBRAS</t>
  </si>
  <si>
    <t>Orçamento Sintetico Global</t>
  </si>
  <si>
    <t>Composições Analiticas</t>
  </si>
  <si>
    <t>CLASS</t>
  </si>
  <si>
    <t>COEF.</t>
  </si>
  <si>
    <t>PREÇO(R$)</t>
  </si>
  <si>
    <t>PREÇO TOTAL (R$)</t>
  </si>
  <si>
    <t>REFERÊNCIA INSUMOS</t>
  </si>
  <si>
    <t>FORNECIMENTO E INSTALAÇAO DE PLACA DE IDENTIFICAÇAO DE OBRA INCLUSO SUPORTE ESTRUTURA DE MADEIRA (EM CHAPA GALVANIZADA)</t>
  </si>
  <si>
    <t xml:space="preserve">SER.CG </t>
  </si>
  <si>
    <t xml:space="preserve">M2 </t>
  </si>
  <si>
    <t>16.06.078</t>
  </si>
  <si>
    <t>composição</t>
  </si>
  <si>
    <t>CARPINTEIRO DE FORMAS COM ENCARGOS COMPLEMENTARES</t>
  </si>
  <si>
    <t>COMP.</t>
  </si>
  <si>
    <t>H</t>
  </si>
  <si>
    <t>AJUDANTE DE CARPINTEIRO COM ENCARGOS COMPLEMENTARES</t>
  </si>
  <si>
    <t>PINTOR COM ENCARGOS COMPLEMENTARES</t>
  </si>
  <si>
    <t>SERVENTE COM ENCARGOS COMPLEMENTARES</t>
  </si>
  <si>
    <t>insumo</t>
  </si>
  <si>
    <t>PONTALETE *7,5 X 7,5* CM EM PINUS, MISTA OU EQUIVALENTE DA REGIAO - BRUTA</t>
  </si>
  <si>
    <t>MAT.</t>
  </si>
  <si>
    <t>SARRAFO *2,5 X 5* CM EM PINUS, MISTA OU EQUIVALENTE DA REGIAO - BRUTA</t>
  </si>
  <si>
    <t>VIGA NAO APARELHADA *6 X 12* CM, EM MACARANDUBA, ANGELIM OU EQUIVALENTE DA REGIAO - BRUTA</t>
  </si>
  <si>
    <t>PREGO DE ACO POLIDO COM CABECA 18 X 27 (2 1/2 X 10)</t>
  </si>
  <si>
    <t>TINTA ESMALTE SINTETICO PREMIUM ACETINADO</t>
  </si>
  <si>
    <t>L</t>
  </si>
  <si>
    <t>SOLVENTE DILUENTE A BASE DE AGUARRAS</t>
  </si>
  <si>
    <t>PREÇO TOTAL (unit. Com LS):</t>
  </si>
  <si>
    <t>BDI(%): 20,00</t>
  </si>
  <si>
    <t>PREÇO TOTAL UNIT. (c/ taxa):</t>
  </si>
  <si>
    <t>QUANTIDADE:</t>
  </si>
  <si>
    <t>PREÇO TOTAL (c/ taxa):</t>
  </si>
  <si>
    <t>Locação de container tipo escritório com 1 vaso sanitário, 1 lavatório e 1 ponto para chuveiro- área mínima de 13,80 m²</t>
  </si>
  <si>
    <t>AJUDANTE DE OPERAÇÃO EM GERAL COM ENCARGOS COMPLEMENTARES</t>
  </si>
  <si>
    <t>ELETRICISTA COM ENCARGOS COMPLEMENTARES</t>
  </si>
  <si>
    <t>AUXILIAR DE ELETRICISTA COM ENCARGOS COMPLEMENTARES</t>
  </si>
  <si>
    <t>ENCANADOR OU BOMBEIRO HIDRÁULICO COM ENCARGOS COMPLEMENTARES</t>
  </si>
  <si>
    <t>AUXILIAR DE ENCANADOR OU BOMBEIRO HIDRÁULICO COM ENCARGOS COMPLEMENTARES</t>
  </si>
  <si>
    <t>LOCACAO DE CONTAINER 2,30 X 6,00 M, ALT. 2,50 M, COM 1 SANITARIO, PARA ESCRITORIO,COMPLETO, SEM DIVISORIAS INTERNAS</t>
  </si>
  <si>
    <t>LOC.</t>
  </si>
  <si>
    <t>PEDREIRO COM ENCARGOS COMPLEMENTARES</t>
  </si>
  <si>
    <t>AREIA MEDIA - POSTO JAZIDA/FORNECEDOR (RETIRADO NA JAZIDA, SEM TRANSPORTE)</t>
  </si>
  <si>
    <t>CAL HIDRATADA CH-I PARA ARGAMASSAS</t>
  </si>
  <si>
    <t>CIMENTO PORTLAND COMPOSTO CP II-32</t>
  </si>
  <si>
    <t>MONTAGEM E DESMONTAGEM DE FÔRMA DE PILARES RETANGULARES E ESTRUTURAS SIMILARES, PÉ-DIREITO SIMPLES, EM CHAPA DE MADEIRA COMPENSADA RESINADA,4 UTILIZAÇÕES.</t>
  </si>
  <si>
    <t>LASTRO COM MATERIAL GRANULAR, APLICAÇÃO EM PISOS OU RADIERS, ESPESSURA DE *5 CM*.</t>
  </si>
  <si>
    <t>PISO EM LADRILHO HIDRÁULICO APLICADO EM AMBIENTES EXTERNOS.</t>
  </si>
  <si>
    <t>CAMINHÃO TOCO, PBT 16.000 KG, CARGA ÚTIL MÁX. 10.685 KG, DIST. ENTRE EIXOS 4,8 M, POTÊNCIA 189 CV, INCLUSIVE CARROCERIA FIXA ABERTA DE MADEIRA P/ TRANSPORTE GERAL DE CARGA SECA, DIMEN. APROX. 2,5 X 7,00 X 0,50M - MATERIAIS NA OPERAÇÃO.</t>
  </si>
  <si>
    <t>AJUDANTE DE PINTOR COM ENCARGOS COMPLEMENTARES</t>
  </si>
  <si>
    <t>1.1.1 (*)</t>
  </si>
  <si>
    <t>FABRICAÇÃO, MONTAGEM E DESMONTAGEM DE FÔRMA PARA VIGA BALDRAME, EM MADEIRA SERRADA, E=25 MM, 4 UTILIZAÇÕES.</t>
  </si>
  <si>
    <t>ARMAÇÃO DE BLOCO, VIGA BALDRAME E SAPATA UTILIZANDO AÇO CA-60 DE 5 MM- MONTAGEM.</t>
  </si>
  <si>
    <t>PREPARO DE FUNDO DE VALA COM LARGURA MENOR QUE 1,5 M, COM CAMADA DE BRITA, LANÇAMENTO MANUAL.</t>
  </si>
  <si>
    <t>LANÇAMENTO, ADENSAMENTO E ACABAMENTO DE CONCRETO</t>
  </si>
  <si>
    <t>LANÇAMENTO COM USO DE BOMBA, ADENSAMENTO E ACABAMENTO DE CONCRETO EM ESTRUTURAS.</t>
  </si>
  <si>
    <t>CONCRETO estrutural em estruturas - vigas e pilares</t>
  </si>
  <si>
    <t>3.1</t>
  </si>
  <si>
    <t>3.2</t>
  </si>
  <si>
    <t>3.2.1</t>
  </si>
  <si>
    <t>1.2</t>
  </si>
  <si>
    <t>1.3</t>
  </si>
  <si>
    <t>1.2.1 (*)</t>
  </si>
  <si>
    <t>2.1</t>
  </si>
  <si>
    <t>2.2</t>
  </si>
  <si>
    <t>2.1.1</t>
  </si>
  <si>
    <t>ARMAÇÃO DE PILAR OU VIGA DE ESTRUTURA CONVENCIONAL DE CONCRETO ARMADO UTILIZANDO AÇO CA-60 DE 5,0 MM - MONTAGEM.</t>
  </si>
  <si>
    <t>Placa padrão PMF: 1,76 x 3,55m =6,25m²</t>
  </si>
  <si>
    <t>ALVENARIA DE VEDAÇÃO DE BLOCOS VAZADOS DE CONCRETO DE 14X19X39 CM (ESPESSURA 14 CM) E ARGAMASSA DE ASSENTAMENTO COM PREPARO EM BETONEIRA.</t>
  </si>
  <si>
    <t>ALVENARIA DE VEDAÇÃO DE BLOCOS DE CONCRETO</t>
  </si>
  <si>
    <t>Betoneira reversível com carregador, capacidade de 320 litros, acionamento do motor combustão interna (diesel e gasolina) ou motor elétrico Alfa 320</t>
  </si>
  <si>
    <t>S.01.000.080125/CDHU</t>
  </si>
  <si>
    <t>Departamento de Planejamento de Obras Públicas</t>
  </si>
  <si>
    <t>LEIS SOCIAIS SINAPI=85,56%  BDI=20%</t>
  </si>
  <si>
    <t>1-Foram utilizados os custos de insumos da  tabela SINAPI (DESONERADO) nas composições analiticas PINI, CPOS/CDHU e FDE com BDI de 20,00%, e Leis Sociais de 85,56%</t>
  </si>
  <si>
    <t>PLACA DE OBRA (PARA CONSTRUCAO CIVIL) EM CHAPA GALVANIZADA *N. 22*, ADESIVADA, DE *2,4 X 1,2* M (SEM POSTES PARA FIXACAO)</t>
  </si>
  <si>
    <t>5.1</t>
  </si>
  <si>
    <t>5.2</t>
  </si>
  <si>
    <t>DEPARTAMENTO DE PLANEJAMENTO DE OBRAS PÚBLICAS</t>
  </si>
  <si>
    <t>NOME DA OBRA:</t>
  </si>
  <si>
    <t>Conforme legislação tributária municipal, percentual da base de cálculo para o ISS:</t>
  </si>
  <si>
    <t>Alíquota do ISS (entre 2% e 5%):</t>
  </si>
  <si>
    <t xml:space="preserve">BDI </t>
  </si>
  <si>
    <t>TIPO DE OBRA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</si>
  <si>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</si>
  <si>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</si>
  <si>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</si>
  <si>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</si>
  <si>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</si>
  <si>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</si>
  <si>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</si>
  <si>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</si>
  <si>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</si>
  <si>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</si>
  <si>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</si>
  <si>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</si>
  <si>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Tributos (impostos COFINS 3%, e  PIS 0,65%)</t>
  </si>
  <si>
    <t>CP</t>
  </si>
  <si>
    <t>Tributos (ISS, município de Franca/SP)</t>
  </si>
  <si>
    <t>ISS</t>
  </si>
  <si>
    <t>Tributos (Contribuição Previdenciária sobre a Receita Bruta - 0% ou 4,5% - Desoneração)</t>
  </si>
  <si>
    <t>CPRB</t>
  </si>
  <si>
    <t>BDI COM desoneração</t>
  </si>
  <si>
    <t>BDI DES</t>
  </si>
  <si>
    <t>Os valores de BDI foram calculados com o emprego da fórmula:</t>
  </si>
  <si>
    <t>BDI =</t>
  </si>
  <si>
    <t>(1+AC+S+R+G)*(1+DF)*(1+L)</t>
  </si>
  <si>
    <t xml:space="preserve"> - 1</t>
  </si>
  <si>
    <t>(1-CP-ISS-CRPB)</t>
  </si>
  <si>
    <t>Declaro para os devidos fins que, conforme legislação tributária municipal, a base de cálculo deste tipo de obra corresponde à 0%, com a respectiva alíquota de 0%.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</si>
  <si>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</si>
  <si>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t>Observações:</t>
  </si>
  <si>
    <t>Franca - SP</t>
  </si>
  <si>
    <t>Local</t>
  </si>
  <si>
    <t>Data</t>
  </si>
  <si>
    <t>DESCRIÇÃO DOS SERVIÇOS</t>
  </si>
  <si>
    <t>VALOR (R$)</t>
  </si>
  <si>
    <t>% ITEM</t>
  </si>
  <si>
    <t>TOTAL</t>
  </si>
  <si>
    <t>VALORES TOTAIS</t>
  </si>
  <si>
    <t>7.1</t>
  </si>
  <si>
    <t>7.2</t>
  </si>
  <si>
    <t>7.3</t>
  </si>
  <si>
    <t>7.4</t>
  </si>
  <si>
    <t>7.1.1</t>
  </si>
  <si>
    <t>7.2.1</t>
  </si>
  <si>
    <t>7.2.2</t>
  </si>
  <si>
    <t>7.3.1</t>
  </si>
  <si>
    <t>7.4.1</t>
  </si>
  <si>
    <t>6.1</t>
  </si>
  <si>
    <t>6.1.1</t>
  </si>
  <si>
    <t>4.1</t>
  </si>
  <si>
    <t>4.2</t>
  </si>
  <si>
    <t>4.3</t>
  </si>
  <si>
    <t>4.4</t>
  </si>
  <si>
    <t>4.5</t>
  </si>
  <si>
    <t>4.1.1</t>
  </si>
  <si>
    <t>4.2.1</t>
  </si>
  <si>
    <t>4.3.1</t>
  </si>
  <si>
    <t>4.4.1</t>
  </si>
  <si>
    <t>4.5.1</t>
  </si>
  <si>
    <t>7.2.4</t>
  </si>
  <si>
    <t>Taxa depósito resíduos sólidos</t>
  </si>
  <si>
    <t xml:space="preserve">TRANSPORTE  de entulho </t>
  </si>
  <si>
    <t>TRANSPORTE COM CAMINHÃO BASCULANTE DE 6 M³, EM VIA URBANA PAVIMENTADA,DMT ATÉ 30 KM (UNIDADE: M3XKM).</t>
  </si>
  <si>
    <t>M3XKM</t>
  </si>
  <si>
    <t>COTAÇÃO</t>
  </si>
  <si>
    <t>Taxa de descarte de entulho</t>
  </si>
  <si>
    <t>DEPARTAMENTO DE PLANEJAMENTO  DE OBRAS PÚBLICAS</t>
  </si>
  <si>
    <t>FECHAMENTO DE DIVISA</t>
  </si>
  <si>
    <t>GRAMA</t>
  </si>
  <si>
    <t>PLANTIO DE GRAMA BATATAIS EM PLACAS.</t>
  </si>
  <si>
    <t>ARAME GALVANIZADO 16 BWG, D = 1,65MM (0,0166 KG/M)</t>
  </si>
  <si>
    <t>LIMPEZA MECANIZADA</t>
  </si>
  <si>
    <t>LIMPEZA MECANIZADA DE CAMADA VEGETAL, VEGETAÇÃO E PEQUENAS ÁRVORES (DIÂMETRO DE TRONCO MENOR QUE 0,20 M), COM TRATOR DE ESTEIRAS.</t>
  </si>
  <si>
    <t>LIXA D'AGUA EM FOLHA, GRAO 100</t>
  </si>
  <si>
    <t xml:space="preserve">L     </t>
  </si>
  <si>
    <t>TINTA ESMALTE SINTETICO PREMIUM DE DUPLA ACAO GRAFITE FOSCO PARA SUPERFICIES METALICAS FERROSAS</t>
  </si>
  <si>
    <t>CONSTRUÇÃO</t>
  </si>
  <si>
    <t>COMPACTAÇÃO DE ATERRO</t>
  </si>
  <si>
    <t>TRANSPORTE e descarga de terra</t>
  </si>
  <si>
    <t>TRANSPORTE COM CAMINHÃO BASCULANTE DE 6 M3, EM VIA URBANA PAVIMENTADA, DMT ATÉ 30 KM (UNIDADE: M3XKM).</t>
  </si>
  <si>
    <t>FÔRMA DE MADEIRA</t>
  </si>
  <si>
    <t>ARMADURA DE AÇO</t>
  </si>
  <si>
    <t>ARMAÇÃO DE BLOCO, VIGA BALDRAME OU SAPATA UTILIZANDO AÇO CA-50 DE 8 MM - MONTAGEM.</t>
  </si>
  <si>
    <t>CONCRETO ESTRUTURAL EM FUNDAÇÃO</t>
  </si>
  <si>
    <t>CONCRETAGEM DE BLOCOS DE COROAMENTO E VIGAS BALDRAMES, FCK 30 MPA, COM USO DE BOMBA LANÇAMENTO, ADENSAMENTO E ACABAMENTO.</t>
  </si>
  <si>
    <t>IMPERMEABILIZAÇÃO de alicerce (com tinta asfaltica)</t>
  </si>
  <si>
    <t>IMPERMEABILIZAÇÃO DE SUPERFÍCIE COM EMULSÃO ASFÁLTICA, 2 DEMÃOS</t>
  </si>
  <si>
    <t>ARMAÇÃO DE PILAR OU VIGA DE ESTRUTURA CONVENCIONAL DE CONCRETO ARMADO UTILIZANDO AÇO CA-50 DE 8,0 MM - MONTAGEM.</t>
  </si>
  <si>
    <t>DEMOLIÇÕES - REMOÇÕES - LIMPEZA</t>
  </si>
  <si>
    <t>INSTALAÇÃO DO CANTEIRO - LOCAÇÃO</t>
  </si>
  <si>
    <t>CARGA, MANOBRA E DESCARGA DE ENTULHO</t>
  </si>
  <si>
    <t>CARGA, MANOBRA E DESCARGA DE ENTULHO EM CAMINHÃO BASCULANTE 10 M³ - CARGA COM ESCAVADEIRA HIDRÁULICA (CAÇAMBA DE 0,80 M³ / 111 HP) E DESCARGA LIVRE (UNIDADE: M3).</t>
  </si>
  <si>
    <t>CONCRETO DOSADO E LANCADO FCK=30MPA</t>
  </si>
  <si>
    <t>03.03.020</t>
  </si>
  <si>
    <t>CONCRETO DOSADO (CONDICAO A) FCK=30MPA</t>
  </si>
  <si>
    <t>2.05.38</t>
  </si>
  <si>
    <t>VIBRADOR DE IMERSÃO ELÉTRICO 2HP (1,5KW)</t>
  </si>
  <si>
    <t>8.01.30</t>
  </si>
  <si>
    <t>PISO DE CONCRETO ARMADO</t>
  </si>
  <si>
    <t>EXECUÇÃO DE PASSEIO (CALÇADA) OU PISO DE CONCRETO COM CONCRETO MOLDADO IN LOCO, USINADO, ACABAMENTO CONVENCIONAL, ESPESSURA 8 CM, ARMADO.</t>
  </si>
  <si>
    <t>Memória de Cálculo</t>
  </si>
  <si>
    <t>CRONOGRAMA FISICO - FINANCEIRO</t>
  </si>
  <si>
    <t>GRADIL</t>
  </si>
  <si>
    <t>Coleta (Fone - 3724 0808, em 22/03/2023) - Debora</t>
  </si>
  <si>
    <t>ASFALTO</t>
  </si>
  <si>
    <t>m2</t>
  </si>
  <si>
    <t>DEMOLIÇÃO PARCIAL DE PAVIMENTO ASFÁLTICO, DE FORMA MECANIZADA, SEM REAPROVEITAMENTO.</t>
  </si>
  <si>
    <t>BASE E SUBLEITO</t>
  </si>
  <si>
    <t>EXECUÇÃO E COMPACTAÇÃO DE BASE E OU SUB BASE PARA PAVIMENTAÇÃO DE SOLO DE COMPORTAMENTO LATERÍTICO (ARENOSO) - EXCLUSIVE SOLO, ESCAVAÇÃO, CARGA E TRANSPORTE</t>
  </si>
  <si>
    <t>ESCAVAÇÃO HORIZONTAL, INCLUINDO CARGA, DESCARGA E TRANSPORTE EM SOLO DE 1A CATEGORIA COM TRATOR DE ESTEIRAS (100HP/LÂMINA: 2,19M3) E CAMINHÃO BASCULANTE DE 10M3, DMT ATÉ 200M</t>
  </si>
  <si>
    <t>PAVIMENTAÇÃO ASFÁLTICA e=4cm</t>
  </si>
  <si>
    <t>EXECUÇÃO DE PINTURA DE LIGAÇÃO COM EMULSÃO ASFÁLTICA RR-2C</t>
  </si>
  <si>
    <t>GUIA (MEIO-FIO) E SARJETA CONJUGADOS DE CONCRETO, MOLDADA IN LOCO EM TRECHO RETO COM EXTRUSORA, 45 CM BASE (15 CM BASE DA GUIA + 30 CM BASE DA SARJETA) X 22 CM ALTURA.</t>
  </si>
  <si>
    <t xml:space="preserve">REGULARIZAÇÃO E COMPACTAÇÃO DE SUBLEITO DE SOLO PREDOMINANTEMENTE ARENOSO. </t>
  </si>
  <si>
    <t xml:space="preserve">TRANSPORTE COM CAMINHÃO BASCULANTE DE 10 M³, EM VIA URBANA PAVIMENTADA, DMT ATÉ 30 KM (UNIDADE: M3XKM). </t>
  </si>
  <si>
    <t xml:space="preserve">EXECUÇÃO DE PAVIMENTO COM APLICAÇÃO DE CONCRETO ASFÁLTICO, CAMADA DE ROLAMENTO - EXCLUSIVE CARGA E TRANSPORTE. </t>
  </si>
  <si>
    <t>DEMOLIÇÃO DE PAVIMENTO ASFÁLTICO</t>
  </si>
  <si>
    <t>GUIA (MEIO-FIO) E SARJETA CONJUGADOS DE CONCRETO</t>
  </si>
  <si>
    <t>Gradil tela eletrosoldado, malha de 5 x 15cm, galvanizado</t>
  </si>
  <si>
    <t>34.05.360</t>
  </si>
  <si>
    <t>SERRALHEIRO COM ENCARGOS COMPLEMENTARES</t>
  </si>
  <si>
    <t>AUXILIAR DE SERRALHEIRO COM ENCARGOS COMPLEMENTARES</t>
  </si>
  <si>
    <t>PEDRA BRITADA N. 0, OU PEDRISCO (4,8 A 9,5 MM) POSTO PEDREIRA/FORNECEDOR, SEM FRETE</t>
  </si>
  <si>
    <t>FUNDO PREPARADOR ACRILICO BASE AGUA</t>
  </si>
  <si>
    <t>Perfil ´U´ enrijecido (60x45x20)mm chapa 14 galvanizado</t>
  </si>
  <si>
    <t>S.04.000.026601/CDHU</t>
  </si>
  <si>
    <t>Galvanização a frio (tinta rica em zinco)</t>
  </si>
  <si>
    <t>S.04.000.027499/CDHU</t>
  </si>
  <si>
    <t>Ferro trabalhado</t>
  </si>
  <si>
    <t>S.04.000.031215/CDHU</t>
  </si>
  <si>
    <t>Tela alambrado soldada galvanizada fio 3,0mm, malha 5 x 15 cm</t>
  </si>
  <si>
    <t>S.04.000.031686/CDHU</t>
  </si>
  <si>
    <t>Parafuso francês 5/16´ x 3/4´ com porca e arruela galvanizadas</t>
  </si>
  <si>
    <t>S.04.000.069569/CDHU</t>
  </si>
  <si>
    <t>Gradil tela eletrosoldado (Com Pintura)</t>
  </si>
  <si>
    <t>EXECUÇÃO E COMPACTAÇÃO DE BASE E OU SUB BASE PARA PAVIMENTAÇÃO DE BRITA GRADUADA SIMPLES - EXCLUSIVE CARGA E TRANSPORTE.</t>
  </si>
  <si>
    <t>CONSTRUÇÃO DE BAIA PARA ÔNIBUS</t>
  </si>
  <si>
    <t>AV. DR. ISMAEL ALONSO Y ALONSO (TRECHO SOB A PONTE DA AV. FRANCISCO PAULO QUINTANILHA RIBEIRO)</t>
  </si>
  <si>
    <t>(1,25x0,50) + (17,75x0,25) + (13,00x0,25) + (0,25x0,25) + (0,50x0,50) + (3,50x0,25)+ (1,25x0,50) + (1,50x0,50x2,0)   = 11,63 m²</t>
  </si>
  <si>
    <t>EXECUÇÃO DE IMPRIMAÇÃO COM ASFALTO DILUÍDO CM-30</t>
  </si>
  <si>
    <t>VASSOURA MECÂNICA REBOCÁVEL COM ESCOVA CILÍNDRICA, LARGURA ÚTIL DE VARRIMENTO DE 2,44 M - CHP DIURNO.</t>
  </si>
  <si>
    <t>CHP</t>
  </si>
  <si>
    <t>VASSOURA MECÂNICA REBOCÁVEL COM ESCOVA CILÍNDRICA, LARGURA ÚTIL DE VARRIMENTO DE 2,44 M - CHI DIURNO.</t>
  </si>
  <si>
    <t>CHI</t>
  </si>
  <si>
    <t>ESPARGIDOR DE ASFALTO PRESSURIZADO, TANQUE 6 M3 COM ISOLAÇÃO TÉRMICA, QUECIDO COM 2 MAÇARICOS, COM BARRA ESPARGIDORA 3,60 M, MONTADO SOBRE CAMINHÃO TOCO, PBT 14.300 KG, POTÊNCIA 185 CV - CHP DIURNO.</t>
  </si>
  <si>
    <t>TRATOR DE PNEUS, POTÊNCIA 85 CV, TRAÇÃO 4X4, PESO COM LASTRO DE 4.675KG - CHP DIURNO.</t>
  </si>
  <si>
    <t>TRATOR DE PNEUS, POTÊNCIA 85 CV, TRAÇÃO 4X4, PESO COM LASTRO DE 4.675KG - CHI DIURNO.</t>
  </si>
  <si>
    <t>ESPARGIDOR DE ASFALTO PRESSURIZADO, TANQUE 6 M3 COM ISOLAÇÃO TÉRMICA,AQUECIDO COM 2 MAÇARICOS, COM BARRA ESPARGIDORA 3,60 M, MONTADO SOBRE CAMINHÃO TOCO, PBT 14.300 KG, POTÊNCIA 185 CV - CHI DIURNO.</t>
  </si>
  <si>
    <t>BDI(%): 32,09</t>
  </si>
  <si>
    <t xml:space="preserve">EXECUÇÃO DE PINTURA DE LIGAÇÃO COM EMULSÃO ASFÁLTICA RR-2C. </t>
  </si>
  <si>
    <t xml:space="preserve">FUNDAÇÃO MURETA </t>
  </si>
  <si>
    <t xml:space="preserve">ESTRUTURA MURETA </t>
  </si>
  <si>
    <t>ACABAMENTO MURETA</t>
  </si>
  <si>
    <t>40,42+5,11+4,92 = 50,45 m</t>
  </si>
  <si>
    <t>EXECUÇÃO DE PASSEIO (CALÇADA) OU PISO DE CONCRETO COM CONCRETO MOLDADO IN LOCO, FEITO EM OBRA, ACABAMENTO CONVENCIONAL, NÃO ARMADO. (6,0 cm)</t>
  </si>
  <si>
    <t>Pelo autocad =        163,431 + 154,458 = 317,89 x 0,06 = 19,07 m³</t>
  </si>
  <si>
    <t>ESTACA BROCA DE CONCRETO, DIÂMETRO DE 30CM, ESCAVAÇÃO MANUAL COM TRADO CONCHA, COM ARMADURA DE ARRANQUE.</t>
  </si>
  <si>
    <t>ESTACA BROCA DE CONCRETO</t>
  </si>
  <si>
    <t>Lista da Prancha 01/08 = 912,98 m²</t>
  </si>
  <si>
    <t>71,88 x1,00 = 71,88 m²</t>
  </si>
  <si>
    <t>71,88 x1,00 = 71,88 m² x 2 lados = 143,76 m²</t>
  </si>
  <si>
    <t>71,88X2,0 = 143,76 m²</t>
  </si>
  <si>
    <t>GRAUTE FGK=20 MPA; TRAÇO 1:0,04:1,8:2,1 (EM MASSA SECA DE CIMENTO/ CAL/ AREIA GROSSA/ BRITA 0) - PREPARO MECÂNICO COM BETONEIRA 400 L.</t>
  </si>
  <si>
    <t xml:space="preserve">GRAUTE </t>
  </si>
  <si>
    <t>Para 3 meses de obras</t>
  </si>
  <si>
    <t>7.1.2</t>
  </si>
  <si>
    <t>7.1.3</t>
  </si>
  <si>
    <t>7.1.4</t>
  </si>
  <si>
    <t>7.1.5</t>
  </si>
  <si>
    <t>7.1.6</t>
  </si>
  <si>
    <t>7.1.7</t>
  </si>
  <si>
    <t>7.1.8</t>
  </si>
  <si>
    <t>7.1.1.1</t>
  </si>
  <si>
    <t>7.1.2.1</t>
  </si>
  <si>
    <t>7.1.3.1</t>
  </si>
  <si>
    <t>7.1.4.1</t>
  </si>
  <si>
    <t>7.1.5.1</t>
  </si>
  <si>
    <t>7.1.5.2</t>
  </si>
  <si>
    <t>7.1.6.1</t>
  </si>
  <si>
    <t>7.1.7.1</t>
  </si>
  <si>
    <t>7.1.8.1</t>
  </si>
  <si>
    <t>7.2.3</t>
  </si>
  <si>
    <t>7.2.5</t>
  </si>
  <si>
    <t>7.2.6</t>
  </si>
  <si>
    <t>7.2.1.1</t>
  </si>
  <si>
    <t>7.2.2.1</t>
  </si>
  <si>
    <t>7.2.2.2</t>
  </si>
  <si>
    <t>7.2.3.1 (*)</t>
  </si>
  <si>
    <t>7.2.4.1</t>
  </si>
  <si>
    <t>7.2.5.1</t>
  </si>
  <si>
    <t>7.2.6.1</t>
  </si>
  <si>
    <t xml:space="preserve">APLICAÇÃO DE FUNDO SELADOR </t>
  </si>
  <si>
    <t>7.4.1.1 (*)</t>
  </si>
  <si>
    <t>7.3.2</t>
  </si>
  <si>
    <t>7.3.3</t>
  </si>
  <si>
    <t>7.3.4</t>
  </si>
  <si>
    <t>7.3.1.1 (*)</t>
  </si>
  <si>
    <t>7.3.2.1 (*)</t>
  </si>
  <si>
    <t>7.3.3.1</t>
  </si>
  <si>
    <t>7.3.4.1</t>
  </si>
  <si>
    <t>(Pelo autocad = 163,431 + 154,458 = 317,89 x 0,05) + ( 52,85 x 0,05) = 18,54 m³</t>
  </si>
  <si>
    <t>Pelo autocad = 52,85 m²</t>
  </si>
  <si>
    <t>Lista da Prancha 01/08 = 44,55 m</t>
  </si>
  <si>
    <t>Lista da Prancha 01/08 = 432,23 m²</t>
  </si>
  <si>
    <t>Prancha 08/08 - 29,00 x 1,00 = 29,00 m</t>
  </si>
  <si>
    <t>Listas da Prancha 08/08 - 43,13 + 6,00 = 49,13 m²</t>
  </si>
  <si>
    <t>Listas da Prancha 08/08 - 4,31 + 0,75 = 5,06 m³</t>
  </si>
  <si>
    <t>Listas da Prancha 08/08 - 43,75 Kg</t>
  </si>
  <si>
    <t>Listas da Prancha 08/08 - 18,44 + 24,88 = 153,32 Kg</t>
  </si>
  <si>
    <t>Listas da Prancha 08/08 - 17,18 m²</t>
  </si>
  <si>
    <t>Listas da Prancha 08/08 - 14,29 Kg</t>
  </si>
  <si>
    <t>Listas da Prancha 08/08 - 45,06 + 56,79 = 101,85 Kg</t>
  </si>
  <si>
    <t>Listas da Prancha 08/08 - 0,80 m³</t>
  </si>
  <si>
    <t>Listas da Prancha 08/08 - 1,34 m³</t>
  </si>
  <si>
    <t>Prancha 03/08 - 48,50 m²</t>
  </si>
  <si>
    <t>Prancha 03/08 - 48,5x0,04 = 1,94 m³</t>
  </si>
  <si>
    <t>Prancha 03/08 - (48,5x0,04)x 10km + (30% empolamento) = 25,22 m³xKm</t>
  </si>
  <si>
    <t>Prancha 03/08 -  176,84 x 0,30 = 53,05 m³</t>
  </si>
  <si>
    <t>Prancha 03/08 -  176,84 m²</t>
  </si>
  <si>
    <t>Prancha 03/08 -  176,84x0,40 = 70,74 m³</t>
  </si>
  <si>
    <t>Prancha 03/08 -  176,84x0,15= 26,53 m³</t>
  </si>
  <si>
    <t>LOCAÇÃO DE OBRA</t>
  </si>
  <si>
    <t>Locação de vias, calçadas, tanques e lagoas</t>
  </si>
  <si>
    <t>02.10.060</t>
  </si>
  <si>
    <t>AUXILIAR DE TOPÓGRAFO COM ENCARGOS COMPLEMENTARES</t>
  </si>
  <si>
    <t>TOPOGRAFO COM ENCARGOS COMPLEMENTARES</t>
  </si>
  <si>
    <t>Veículo utilitário com capacidade para 9 pessoas - 1.600 CC - COND.D</t>
  </si>
  <si>
    <t>EQ/LOC</t>
  </si>
  <si>
    <t>S.01.000.080352/CDHU</t>
  </si>
  <si>
    <t>Pelo autocad Prancha 01/08 =   (passeio não armado- 163,431 + 154,458 = 317,89 m²) + (passeio armado 8cm - 52,85 m²) + (Pavimento de concreto - 176,84 m²)   TOTAL = 547,58 m²</t>
  </si>
  <si>
    <t>5.3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</si>
  <si>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</si>
  <si>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</si>
  <si>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</si>
  <si>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</si>
  <si>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</si>
  <si>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</si>
  <si>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</si>
  <si>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</si>
  <si>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5.3.1</t>
  </si>
  <si>
    <t>2.3</t>
  </si>
  <si>
    <t>2.4</t>
  </si>
  <si>
    <t>2.5</t>
  </si>
  <si>
    <t>2.6</t>
  </si>
  <si>
    <t>2.2.1 (*)</t>
  </si>
  <si>
    <t>2.3.1</t>
  </si>
  <si>
    <t>2.4.1 (*)</t>
  </si>
  <si>
    <t>2.5.1</t>
  </si>
  <si>
    <t>2.6.1</t>
  </si>
  <si>
    <t>1.3.1 (*)</t>
  </si>
  <si>
    <t>Importação de terra para aterro</t>
  </si>
  <si>
    <t>Terra para aterro</t>
  </si>
  <si>
    <t xml:space="preserve">02315.8.10.2 </t>
  </si>
  <si>
    <t xml:space="preserve">M3 </t>
  </si>
  <si>
    <t>ARGILA, ARGILA VERMELHA OU ARGILA ARENOSA (RETIRADA NA JAZIDA, SEM TRANSPORTE)</t>
  </si>
  <si>
    <t>BARRAS DE TRANSFERÊNCIA, AÇO CA-25 DE 25,0 MM, PARA EXECUÇÃO DE PAVIMENTO DE CONCRETO FORNECIMENTO E INSTALAÇÃO.</t>
  </si>
  <si>
    <t>EXECUÇÃO DE PAVIMENTO DE CONCRETO SIMPLES (PCS), FCK = 40 MPA, ESPESSURA DE 25,0 CM.</t>
  </si>
  <si>
    <t>EXECUÇÃO DE PAVIMENTO DE CONCRETO COM tela soldada e barras de transferência e de ligação.</t>
  </si>
  <si>
    <t>ARMAÇÃO PARA EXECUÇÃO DE RADIER, PISO DE CONCRETO OU LAJE SOBRE SOLO,COM USO DE TELA Q-138.</t>
  </si>
  <si>
    <t>(0,50x0,35x71,88) + (0,80x0,80x0,55x6,0) = 14,67 m³</t>
  </si>
  <si>
    <t>(0,20x0,05x71,88) + (0,50x0,50x0,05x6,0) = 0,80 m³</t>
  </si>
  <si>
    <t>0,80x71,88 = 57,50 m²</t>
  </si>
  <si>
    <t>Pelo autocad Prancha 01/08 =   (passeio não armado- 163,431 + 154,458 = 317,89 m²) + (passeio armado 8cm - 52,85 m²)    TOTAL = 370,74 m²x0,15 = 55,61 m³</t>
  </si>
  <si>
    <t>Pelo autocad Prancha 01/08 =   (passeio não armado- 163,431 + 154,458 = 317,89 m²) + (passeio armado 8cm - 52,85 m²)    TOTAL = 370,74 m²x0,15 = 55,61 m³ x 10km = 556,11 m³/km</t>
  </si>
  <si>
    <t>TRABALHOS EM TERRA (CALÇADAS)</t>
  </si>
  <si>
    <t>3.3</t>
  </si>
  <si>
    <t>3.1.1 (*)</t>
  </si>
  <si>
    <t>3.3.1</t>
  </si>
  <si>
    <t>4.4.2</t>
  </si>
  <si>
    <t>4.4.3</t>
  </si>
  <si>
    <t>4.4.4</t>
  </si>
  <si>
    <t>Prancha 02/08 - 176,84 m²</t>
  </si>
  <si>
    <t>Prancha 02/08 - 314,07 kg</t>
  </si>
  <si>
    <t>Prancha 02/08 - 209,14 kg</t>
  </si>
  <si>
    <t>Prancha 02/08 - 46,96 kg</t>
  </si>
  <si>
    <t>BARRAS DE LIGAÇÃO, AÇO CA-50 DE 12,5 MM, PARA EXECUÇÃO DE PAVIMENTO DE CONCRETO FORNECIMENTO E INSTALAÇÃO.</t>
  </si>
  <si>
    <t>ARMADOR COM ENCARGOS COMPLEMENTARES</t>
  </si>
  <si>
    <t>ACO CA-50, 12,5 MM OU 16,0 MM, VERGALHAO</t>
  </si>
  <si>
    <t>Lista da Prancha 01/08 = 89,68 m²</t>
  </si>
  <si>
    <t>Lista da Prancha 01/08 = (912,98 m² x 10 cm = 91,29 m³) + (89,68x0,05+50% empolação = 6,73 m³)   TOTAL = 98,02  m³</t>
  </si>
  <si>
    <t>Lista da Prancha 01/08 = (912,98 m² x 10 cm = 91,29 m³) + (89,68x0,05+50% empolação = 6,73 m³)   TOTAL = 98,02  m³ x 10 km = 980,20 m³/km</t>
  </si>
  <si>
    <t>(0,30x0,35x71,88) + [(0,80x0,30x0,55x6,0) + (0,30x0,50x0,55x6,0)]    =       8,84 m³</t>
  </si>
  <si>
    <t>CPOS/CDHU FEVEREIRO 2023</t>
  </si>
  <si>
    <t>97120 -  COM AÇO CA-50 DE 12,5 MM</t>
  </si>
  <si>
    <t>EMULSAO ASFALTICA CATIONICA RR-2C PARA USO EM PAVIMENTACAO ASFALTICA (PREÇO ANP JANEIRO 2023)  (2,68784+ 18%)</t>
  </si>
  <si>
    <t>ANP ABRIL/2023 SÁO PAULO</t>
  </si>
  <si>
    <t>ASFALTO DILUIDO DE PETROLEO CM-30 (PREÇO ANP JANEIRO 2023) (4,36827 + 18%)</t>
  </si>
  <si>
    <t>ANP ABRIL/2023 SUDESTE</t>
  </si>
  <si>
    <t>SINAPI ABRIL 2023</t>
  </si>
  <si>
    <t>PINTURA LÁTEX ACRÍLICA PREMIUM, APLICAÇÃO MANUAL EM PAREDES, DUAS DEMÃOS.</t>
  </si>
  <si>
    <t>FUNDO SELADOR ACRÍLICO, APLICAÇÃO MANUAL EM PAREDE, UMA DEMÃO.</t>
  </si>
  <si>
    <t>FDE ABRIL 2023   INSUMOS PREÇO SINAPI ABRIL 2023</t>
  </si>
  <si>
    <t>CPOS/CDHU FEVEREIRO 2023 - INSUMOS PREÇO SINAPI ABRIL 2023</t>
  </si>
  <si>
    <t>PINI /TCPO- COM  INSUMOS PREÇO SINAPI ABRIL 2023</t>
  </si>
  <si>
    <t xml:space="preserve">COMPOSIÇÃO SINAPI ABRIL 2023 </t>
  </si>
  <si>
    <t>SINAPI ABRIL 2021 COM INSUMOS PREÇO SINAPI ABRIL 2023</t>
  </si>
  <si>
    <t>FDE ABRIL 2023</t>
  </si>
  <si>
    <t>4.4.4 (*)</t>
  </si>
  <si>
    <t>5.2.1 (*)</t>
  </si>
  <si>
    <t>5.2.3 (*)</t>
  </si>
  <si>
    <t>ÁREA = 547,58 M2</t>
  </si>
  <si>
    <t>Referência : Sinapi Abril/2023 (Desonerado)                                                            Data:24/05/2023</t>
  </si>
  <si>
    <t>Referência : Sinapi Abril/2023 (Desonerado)                                           Data:24/05/2023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</si>
</sst>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0000"/>
    <numFmt numFmtId="166" formatCode="#,##0.00000000"/>
    <numFmt numFmtId="167" formatCode="_(&quot;R$ &quot;* #,##0.00_);_(&quot;R$ &quot;* \(#,##0.00\);_(&quot;R$ &quot;* \-??_);_(@_)"/>
    <numFmt numFmtId="168" formatCode="General;General"/>
    <numFmt numFmtId="169" formatCode="[$-F800]dddd\,\ mmmm\ dd\,\ yyyy"/>
    <numFmt numFmtId="170" formatCode="dd&quot; de &quot;mmmm&quot; de &quot;yyyy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8"/>
      <color indexed="8"/>
      <name val="Arial"/>
      <family val="2"/>
    </font>
    <font>
      <sz val="11"/>
      <color indexed="8"/>
      <name val="Calibri"/>
      <family val="2"/>
    </font>
    <font>
      <b/>
      <sz val="10"/>
      <color theme="1"/>
      <name val="Arial"/>
      <family val="2"/>
    </font>
    <font>
      <b/>
      <i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 Black"/>
      <family val="2"/>
    </font>
    <font>
      <b/>
      <sz val="10"/>
      <color rgb="FF000000"/>
      <name val="Arial Black"/>
      <family val="2"/>
    </font>
    <font>
      <b/>
      <sz val="9"/>
      <color rgb="FF0070C0"/>
      <name val="Arial Black"/>
      <family val="2"/>
    </font>
    <font>
      <b/>
      <i/>
      <sz val="12"/>
      <color rgb="FF000000"/>
      <name val="Arial"/>
      <family val="2"/>
    </font>
    <font>
      <sz val="8"/>
      <name val="Calibri"/>
      <family val="2"/>
      <scheme val="minor"/>
    </font>
    <font>
      <sz val="10"/>
      <color theme="1"/>
      <name val="Arial Black"/>
      <family val="2"/>
    </font>
    <font>
      <b/>
      <sz val="8"/>
      <color rgb="FF0070C0"/>
      <name val="Arial Black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b/>
      <sz val="10"/>
      <name val="Arial"/>
      <family val="2"/>
      <charset val="1"/>
    </font>
    <font>
      <b/>
      <sz val="9"/>
      <color rgb="FF000000"/>
      <name val="Arial Black"/>
      <family val="2"/>
    </font>
    <font>
      <sz val="11"/>
      <color rgb="FF000000"/>
      <name val="Calibri"/>
      <family val="2"/>
    </font>
  </fonts>
  <fills count="5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/>
    </fill>
    <fill>
      <patternFill patternType="solid">
        <fgColor theme="0" tint="-0.3499862666707357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indexed="22"/>
        <bgColor indexed="4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EFEFF0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EFEFF0"/>
      </patternFill>
    </fill>
    <fill>
      <patternFill patternType="solid">
        <fgColor theme="0"/>
        <bgColor indexed="8"/>
      </patternFill>
    </fill>
    <fill>
      <patternFill patternType="solid">
        <fgColor rgb="FFFFFF00"/>
        <bgColor rgb="FFEFEFF0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medium">
        <color auto="1"/>
      </top>
      <bottom/>
      <diagonal/>
    </border>
    <border>
      <left style="hair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auto="1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/>
    <xf numFmtId="44" fontId="1" fillId="0" borderId="0" applyFont="0" applyFill="0" applyBorder="0" applyAlignment="0" applyProtection="0"/>
    <xf numFmtId="0" fontId="21" fillId="0" borderId="0"/>
    <xf numFmtId="0" fontId="30" fillId="0" borderId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4" fillId="0" borderId="0"/>
    <xf numFmtId="167" fontId="21" fillId="0" borderId="0" applyFill="0" applyBorder="0" applyAlignment="0" applyProtection="0"/>
    <xf numFmtId="0" fontId="1" fillId="0" borderId="0"/>
    <xf numFmtId="164" fontId="21" fillId="0" borderId="0" applyFont="0" applyFill="0" applyBorder="0" applyAlignment="0" applyProtection="0"/>
    <xf numFmtId="0" fontId="54" fillId="0" borderId="0"/>
  </cellStyleXfs>
  <cellXfs count="322">
    <xf numFmtId="0" fontId="0" fillId="0" borderId="0" xfId="0"/>
    <xf numFmtId="0" fontId="18" fillId="0" borderId="0" xfId="0" applyFont="1"/>
    <xf numFmtId="4" fontId="18" fillId="0" borderId="0" xfId="0" applyNumberFormat="1" applyFont="1"/>
    <xf numFmtId="0" fontId="18" fillId="0" borderId="0" xfId="0" applyFont="1" applyAlignment="1">
      <alignment horizontal="center"/>
    </xf>
    <xf numFmtId="4" fontId="0" fillId="0" borderId="0" xfId="0" applyNumberFormat="1"/>
    <xf numFmtId="0" fontId="20" fillId="39" borderId="18" xfId="0" applyFont="1" applyFill="1" applyBorder="1" applyAlignment="1">
      <alignment horizontal="right" vertical="center"/>
    </xf>
    <xf numFmtId="0" fontId="16" fillId="0" borderId="0" xfId="0" applyFont="1"/>
    <xf numFmtId="0" fontId="36" fillId="0" borderId="0" xfId="0" applyFont="1" applyAlignment="1">
      <alignment horizontal="left"/>
    </xf>
    <xf numFmtId="0" fontId="29" fillId="0" borderId="12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4" fontId="37" fillId="0" borderId="18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 wrapText="1"/>
    </xf>
    <xf numFmtId="4" fontId="39" fillId="0" borderId="0" xfId="0" applyNumberFormat="1" applyFont="1" applyAlignment="1">
      <alignment wrapText="1"/>
    </xf>
    <xf numFmtId="0" fontId="29" fillId="0" borderId="0" xfId="0" applyFont="1" applyAlignment="1">
      <alignment horizontal="center" vertical="center" wrapText="1"/>
    </xf>
    <xf numFmtId="0" fontId="19" fillId="40" borderId="19" xfId="0" applyFont="1" applyFill="1" applyBorder="1" applyAlignment="1">
      <alignment horizontal="center" vertical="center" wrapText="1"/>
    </xf>
    <xf numFmtId="0" fontId="19" fillId="40" borderId="20" xfId="0" applyFont="1" applyFill="1" applyBorder="1" applyAlignment="1">
      <alignment horizontal="center" vertical="center" wrapText="1"/>
    </xf>
    <xf numFmtId="165" fontId="19" fillId="40" borderId="20" xfId="0" applyNumberFormat="1" applyFont="1" applyFill="1" applyBorder="1" applyAlignment="1">
      <alignment horizontal="center" vertical="center" wrapText="1"/>
    </xf>
    <xf numFmtId="4" fontId="19" fillId="40" borderId="20" xfId="0" applyNumberFormat="1" applyFont="1" applyFill="1" applyBorder="1" applyAlignment="1">
      <alignment horizontal="center" vertical="center" wrapText="1"/>
    </xf>
    <xf numFmtId="0" fontId="19" fillId="40" borderId="21" xfId="0" applyFont="1" applyFill="1" applyBorder="1" applyAlignment="1">
      <alignment horizontal="center" vertical="center"/>
    </xf>
    <xf numFmtId="0" fontId="18" fillId="34" borderId="26" xfId="0" applyFont="1" applyFill="1" applyBorder="1"/>
    <xf numFmtId="0" fontId="18" fillId="34" borderId="28" xfId="0" applyFont="1" applyFill="1" applyBorder="1"/>
    <xf numFmtId="0" fontId="18" fillId="34" borderId="29" xfId="0" applyFont="1" applyFill="1" applyBorder="1"/>
    <xf numFmtId="0" fontId="18" fillId="34" borderId="17" xfId="0" applyFont="1" applyFill="1" applyBorder="1" applyAlignment="1">
      <alignment vertical="center"/>
    </xf>
    <xf numFmtId="0" fontId="18" fillId="34" borderId="26" xfId="0" applyFont="1" applyFill="1" applyBorder="1" applyAlignment="1">
      <alignment vertical="center"/>
    </xf>
    <xf numFmtId="0" fontId="18" fillId="34" borderId="28" xfId="0" applyFont="1" applyFill="1" applyBorder="1" applyAlignment="1">
      <alignment vertical="center"/>
    </xf>
    <xf numFmtId="0" fontId="18" fillId="34" borderId="29" xfId="0" applyFont="1" applyFill="1" applyBorder="1" applyAlignment="1">
      <alignment vertical="center"/>
    </xf>
    <xf numFmtId="0" fontId="27" fillId="0" borderId="0" xfId="0" applyFont="1" applyAlignment="1">
      <alignment horizontal="center" vertical="top" wrapText="1"/>
    </xf>
    <xf numFmtId="0" fontId="18" fillId="34" borderId="30" xfId="0" applyFont="1" applyFill="1" applyBorder="1"/>
    <xf numFmtId="0" fontId="18" fillId="34" borderId="30" xfId="0" applyFont="1" applyFill="1" applyBorder="1" applyAlignment="1">
      <alignment vertical="center"/>
    </xf>
    <xf numFmtId="0" fontId="0" fillId="34" borderId="0" xfId="0" applyFill="1"/>
    <xf numFmtId="0" fontId="18" fillId="34" borderId="0" xfId="0" applyFont="1" applyFill="1"/>
    <xf numFmtId="10" fontId="0" fillId="0" borderId="31" xfId="47" applyNumberFormat="1" applyFont="1" applyBorder="1" applyAlignment="1">
      <alignment horizontal="center" vertical="center"/>
    </xf>
    <xf numFmtId="10" fontId="18" fillId="0" borderId="0" xfId="0" applyNumberFormat="1" applyFont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6" xfId="0" applyBorder="1"/>
    <xf numFmtId="0" fontId="45" fillId="0" borderId="0" xfId="45" applyFont="1"/>
    <xf numFmtId="0" fontId="44" fillId="0" borderId="0" xfId="45" applyFont="1" applyAlignment="1">
      <alignment horizontal="left"/>
    </xf>
    <xf numFmtId="0" fontId="1" fillId="0" borderId="0" xfId="45" applyFont="1"/>
    <xf numFmtId="0" fontId="48" fillId="0" borderId="40" xfId="45" applyFont="1" applyBorder="1" applyAlignment="1">
      <alignment horizontal="center" vertical="center"/>
    </xf>
    <xf numFmtId="10" fontId="48" fillId="41" borderId="40" xfId="45" applyNumberFormat="1" applyFont="1" applyFill="1" applyBorder="1" applyAlignment="1" applyProtection="1">
      <alignment horizontal="center" vertical="center"/>
      <protection locked="0"/>
    </xf>
    <xf numFmtId="10" fontId="48" fillId="0" borderId="40" xfId="45" applyNumberFormat="1" applyFont="1" applyBorder="1" applyAlignment="1">
      <alignment horizontal="center" vertical="center"/>
    </xf>
    <xf numFmtId="0" fontId="48" fillId="43" borderId="40" xfId="45" applyFont="1" applyFill="1" applyBorder="1" applyAlignment="1">
      <alignment horizontal="center" vertical="center" wrapText="1"/>
    </xf>
    <xf numFmtId="10" fontId="47" fillId="43" borderId="40" xfId="45" applyNumberFormat="1" applyFont="1" applyFill="1" applyBorder="1" applyAlignment="1">
      <alignment horizontal="center" vertical="center"/>
    </xf>
    <xf numFmtId="0" fontId="1" fillId="0" borderId="0" xfId="45" applyFont="1" applyAlignment="1">
      <alignment horizontal="center" vertical="top"/>
    </xf>
    <xf numFmtId="0" fontId="51" fillId="0" borderId="0" xfId="45" applyFont="1" applyAlignment="1">
      <alignment horizontal="center" vertical="top"/>
    </xf>
    <xf numFmtId="170" fontId="1" fillId="0" borderId="0" xfId="45" applyNumberFormat="1" applyFont="1"/>
    <xf numFmtId="0" fontId="45" fillId="0" borderId="33" xfId="45" applyFont="1" applyBorder="1" applyAlignment="1">
      <alignment horizontal="left"/>
    </xf>
    <xf numFmtId="0" fontId="1" fillId="0" borderId="33" xfId="45" applyFont="1" applyBorder="1"/>
    <xf numFmtId="0" fontId="45" fillId="44" borderId="43" xfId="45" applyFont="1" applyFill="1" applyBorder="1" applyAlignment="1">
      <alignment horizontal="center" vertical="center"/>
    </xf>
    <xf numFmtId="0" fontId="21" fillId="0" borderId="31" xfId="45" applyBorder="1" applyAlignment="1">
      <alignment horizontal="center" vertical="center"/>
    </xf>
    <xf numFmtId="10" fontId="0" fillId="44" borderId="31" xfId="47" applyNumberFormat="1" applyFont="1" applyFill="1" applyBorder="1" applyAlignment="1">
      <alignment horizontal="center" vertical="center"/>
    </xf>
    <xf numFmtId="4" fontId="53" fillId="0" borderId="0" xfId="0" applyNumberFormat="1" applyFont="1"/>
    <xf numFmtId="0" fontId="45" fillId="44" borderId="42" xfId="45" applyFont="1" applyFill="1" applyBorder="1" applyAlignment="1">
      <alignment horizontal="center"/>
    </xf>
    <xf numFmtId="0" fontId="45" fillId="44" borderId="43" xfId="45" applyFont="1" applyFill="1" applyBorder="1" applyAlignment="1">
      <alignment horizontal="center"/>
    </xf>
    <xf numFmtId="0" fontId="45" fillId="44" borderId="44" xfId="45" applyFont="1" applyFill="1" applyBorder="1" applyAlignment="1">
      <alignment horizontal="center"/>
    </xf>
    <xf numFmtId="0" fontId="21" fillId="0" borderId="45" xfId="45" applyBorder="1"/>
    <xf numFmtId="0" fontId="21" fillId="0" borderId="31" xfId="45" applyBorder="1" applyAlignment="1">
      <alignment horizontal="center"/>
    </xf>
    <xf numFmtId="0" fontId="21" fillId="0" borderId="31" xfId="45" applyBorder="1"/>
    <xf numFmtId="0" fontId="21" fillId="0" borderId="46" xfId="45" applyBorder="1"/>
    <xf numFmtId="0" fontId="21" fillId="44" borderId="45" xfId="45" applyFill="1" applyBorder="1" applyAlignment="1">
      <alignment horizontal="center"/>
    </xf>
    <xf numFmtId="9" fontId="21" fillId="0" borderId="31" xfId="53" applyFont="1" applyFill="1" applyBorder="1"/>
    <xf numFmtId="10" fontId="21" fillId="38" borderId="46" xfId="45" applyNumberFormat="1" applyFill="1" applyBorder="1"/>
    <xf numFmtId="0" fontId="21" fillId="0" borderId="45" xfId="45" applyBorder="1" applyAlignment="1">
      <alignment horizontal="center"/>
    </xf>
    <xf numFmtId="164" fontId="21" fillId="0" borderId="31" xfId="45" applyNumberFormat="1" applyBorder="1"/>
    <xf numFmtId="164" fontId="21" fillId="0" borderId="46" xfId="45" applyNumberFormat="1" applyBorder="1"/>
    <xf numFmtId="0" fontId="45" fillId="35" borderId="31" xfId="45" applyFont="1" applyFill="1" applyBorder="1" applyAlignment="1">
      <alignment vertical="center"/>
    </xf>
    <xf numFmtId="0" fontId="21" fillId="0" borderId="0" xfId="45"/>
    <xf numFmtId="164" fontId="0" fillId="0" borderId="0" xfId="57" applyFont="1"/>
    <xf numFmtId="0" fontId="0" fillId="0" borderId="18" xfId="0" applyBorder="1"/>
    <xf numFmtId="0" fontId="0" fillId="0" borderId="12" xfId="0" applyBorder="1"/>
    <xf numFmtId="10" fontId="45" fillId="44" borderId="48" xfId="45" applyNumberFormat="1" applyFont="1" applyFill="1" applyBorder="1" applyAlignment="1">
      <alignment horizontal="center" vertical="center"/>
    </xf>
    <xf numFmtId="0" fontId="19" fillId="34" borderId="50" xfId="0" applyFont="1" applyFill="1" applyBorder="1" applyAlignment="1">
      <alignment horizontal="center" vertical="center" wrapText="1"/>
    </xf>
    <xf numFmtId="0" fontId="19" fillId="34" borderId="50" xfId="0" applyFont="1" applyFill="1" applyBorder="1" applyAlignment="1">
      <alignment horizontal="left" vertical="center" wrapText="1"/>
    </xf>
    <xf numFmtId="0" fontId="19" fillId="34" borderId="50" xfId="0" applyFont="1" applyFill="1" applyBorder="1" applyAlignment="1">
      <alignment vertical="center" wrapText="1"/>
    </xf>
    <xf numFmtId="4" fontId="19" fillId="34" borderId="50" xfId="0" applyNumberFormat="1" applyFont="1" applyFill="1" applyBorder="1" applyAlignment="1">
      <alignment vertical="center" wrapText="1"/>
    </xf>
    <xf numFmtId="0" fontId="18" fillId="34" borderId="50" xfId="0" applyFont="1" applyFill="1" applyBorder="1" applyAlignment="1">
      <alignment horizontal="center" vertical="center"/>
    </xf>
    <xf numFmtId="0" fontId="18" fillId="34" borderId="50" xfId="0" applyFont="1" applyFill="1" applyBorder="1" applyAlignment="1">
      <alignment horizontal="center" vertical="center" wrapText="1"/>
    </xf>
    <xf numFmtId="0" fontId="18" fillId="34" borderId="50" xfId="0" applyFont="1" applyFill="1" applyBorder="1" applyAlignment="1">
      <alignment horizontal="left" vertical="center" wrapText="1"/>
    </xf>
    <xf numFmtId="4" fontId="18" fillId="34" borderId="50" xfId="0" applyNumberFormat="1" applyFont="1" applyFill="1" applyBorder="1" applyAlignment="1">
      <alignment vertical="center" wrapText="1"/>
    </xf>
    <xf numFmtId="4" fontId="18" fillId="34" borderId="50" xfId="0" applyNumberFormat="1" applyFont="1" applyFill="1" applyBorder="1" applyAlignment="1">
      <alignment horizontal="right" vertical="center" wrapText="1"/>
    </xf>
    <xf numFmtId="4" fontId="19" fillId="34" borderId="50" xfId="0" applyNumberFormat="1" applyFont="1" applyFill="1" applyBorder="1" applyAlignment="1">
      <alignment horizontal="right" vertical="center" wrapText="1"/>
    </xf>
    <xf numFmtId="0" fontId="18" fillId="34" borderId="50" xfId="0" applyFont="1" applyFill="1" applyBorder="1"/>
    <xf numFmtId="0" fontId="18" fillId="34" borderId="51" xfId="0" applyFont="1" applyFill="1" applyBorder="1"/>
    <xf numFmtId="0" fontId="23" fillId="34" borderId="50" xfId="0" applyFont="1" applyFill="1" applyBorder="1" applyAlignment="1">
      <alignment horizontal="center" vertical="center" wrapText="1"/>
    </xf>
    <xf numFmtId="10" fontId="0" fillId="34" borderId="0" xfId="47" applyNumberFormat="1" applyFont="1" applyFill="1" applyBorder="1" applyAlignment="1">
      <alignment horizontal="center" vertical="center"/>
    </xf>
    <xf numFmtId="0" fontId="19" fillId="44" borderId="50" xfId="0" applyFont="1" applyFill="1" applyBorder="1" applyAlignment="1">
      <alignment horizontal="center" vertical="center" wrapText="1"/>
    </xf>
    <xf numFmtId="0" fontId="19" fillId="44" borderId="50" xfId="0" applyFont="1" applyFill="1" applyBorder="1" applyAlignment="1">
      <alignment horizontal="left" vertical="center" wrapText="1"/>
    </xf>
    <xf numFmtId="0" fontId="19" fillId="44" borderId="50" xfId="0" applyFont="1" applyFill="1" applyBorder="1" applyAlignment="1">
      <alignment vertical="center" wrapText="1"/>
    </xf>
    <xf numFmtId="0" fontId="18" fillId="44" borderId="50" xfId="0" applyFont="1" applyFill="1" applyBorder="1" applyAlignment="1">
      <alignment horizontal="center" vertical="center"/>
    </xf>
    <xf numFmtId="0" fontId="22" fillId="34" borderId="50" xfId="0" applyFont="1" applyFill="1" applyBorder="1" applyAlignment="1">
      <alignment horizontal="center" vertical="center" wrapText="1"/>
    </xf>
    <xf numFmtId="0" fontId="20" fillId="44" borderId="50" xfId="0" applyFont="1" applyFill="1" applyBorder="1" applyAlignment="1">
      <alignment horizontal="center" vertical="center" wrapText="1"/>
    </xf>
    <xf numFmtId="0" fontId="22" fillId="44" borderId="50" xfId="0" applyFont="1" applyFill="1" applyBorder="1" applyAlignment="1">
      <alignment horizontal="center" vertical="center" wrapText="1"/>
    </xf>
    <xf numFmtId="0" fontId="20" fillId="34" borderId="50" xfId="0" applyFont="1" applyFill="1" applyBorder="1" applyAlignment="1">
      <alignment horizontal="center" vertical="center" wrapText="1"/>
    </xf>
    <xf numFmtId="0" fontId="19" fillId="34" borderId="50" xfId="0" applyFont="1" applyFill="1" applyBorder="1" applyAlignment="1">
      <alignment horizontal="center" vertical="center"/>
    </xf>
    <xf numFmtId="0" fontId="22" fillId="34" borderId="50" xfId="0" applyFont="1" applyFill="1" applyBorder="1" applyAlignment="1">
      <alignment vertical="center" wrapText="1"/>
    </xf>
    <xf numFmtId="4" fontId="22" fillId="34" borderId="50" xfId="0" applyNumberFormat="1" applyFont="1" applyFill="1" applyBorder="1" applyAlignment="1">
      <alignment horizontal="center" vertical="center" wrapText="1"/>
    </xf>
    <xf numFmtId="4" fontId="20" fillId="34" borderId="50" xfId="0" applyNumberFormat="1" applyFont="1" applyFill="1" applyBorder="1" applyAlignment="1">
      <alignment horizontal="center" vertical="center" wrapText="1"/>
    </xf>
    <xf numFmtId="0" fontId="24" fillId="34" borderId="50" xfId="0" applyFont="1" applyFill="1" applyBorder="1" applyAlignment="1">
      <alignment horizontal="center" vertical="center"/>
    </xf>
    <xf numFmtId="0" fontId="20" fillId="34" borderId="50" xfId="0" applyFont="1" applyFill="1" applyBorder="1" applyAlignment="1">
      <alignment vertical="center" wrapText="1"/>
    </xf>
    <xf numFmtId="4" fontId="20" fillId="34" borderId="50" xfId="0" applyNumberFormat="1" applyFont="1" applyFill="1" applyBorder="1" applyAlignment="1">
      <alignment horizontal="center" vertical="center"/>
    </xf>
    <xf numFmtId="0" fontId="20" fillId="35" borderId="50" xfId="0" applyFont="1" applyFill="1" applyBorder="1" applyAlignment="1">
      <alignment horizontal="center" vertical="center" wrapText="1"/>
    </xf>
    <xf numFmtId="4" fontId="20" fillId="35" borderId="50" xfId="0" applyNumberFormat="1" applyFont="1" applyFill="1" applyBorder="1" applyAlignment="1">
      <alignment horizontal="center" vertical="center" wrapText="1"/>
    </xf>
    <xf numFmtId="4" fontId="19" fillId="35" borderId="50" xfId="0" applyNumberFormat="1" applyFont="1" applyFill="1" applyBorder="1" applyAlignment="1">
      <alignment horizontal="center" vertical="center"/>
    </xf>
    <xf numFmtId="0" fontId="20" fillId="36" borderId="50" xfId="0" applyFont="1" applyFill="1" applyBorder="1" applyAlignment="1">
      <alignment horizontal="center" vertical="center" wrapText="1"/>
    </xf>
    <xf numFmtId="0" fontId="20" fillId="36" borderId="50" xfId="0" applyFont="1" applyFill="1" applyBorder="1" applyAlignment="1">
      <alignment vertical="center" wrapText="1"/>
    </xf>
    <xf numFmtId="4" fontId="20" fillId="0" borderId="50" xfId="0" applyNumberFormat="1" applyFont="1" applyBorder="1" applyAlignment="1">
      <alignment horizontal="center" vertical="center" wrapText="1"/>
    </xf>
    <xf numFmtId="4" fontId="20" fillId="36" borderId="50" xfId="0" applyNumberFormat="1" applyFont="1" applyFill="1" applyBorder="1" applyAlignment="1">
      <alignment horizontal="center" vertical="center" wrapText="1"/>
    </xf>
    <xf numFmtId="4" fontId="20" fillId="36" borderId="50" xfId="0" applyNumberFormat="1" applyFont="1" applyFill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0" fillId="33" borderId="50" xfId="0" applyFont="1" applyFill="1" applyBorder="1" applyAlignment="1">
      <alignment horizontal="center" vertical="center" wrapText="1"/>
    </xf>
    <xf numFmtId="0" fontId="20" fillId="37" borderId="50" xfId="0" applyFont="1" applyFill="1" applyBorder="1" applyAlignment="1">
      <alignment vertical="center" wrapText="1"/>
    </xf>
    <xf numFmtId="0" fontId="20" fillId="37" borderId="50" xfId="0" applyFont="1" applyFill="1" applyBorder="1" applyAlignment="1">
      <alignment horizontal="center" vertical="center" wrapText="1"/>
    </xf>
    <xf numFmtId="4" fontId="20" fillId="37" borderId="50" xfId="0" applyNumberFormat="1" applyFont="1" applyFill="1" applyBorder="1" applyAlignment="1">
      <alignment horizontal="center" vertical="center" wrapText="1"/>
    </xf>
    <xf numFmtId="4" fontId="20" fillId="37" borderId="50" xfId="0" applyNumberFormat="1" applyFont="1" applyFill="1" applyBorder="1" applyAlignment="1">
      <alignment horizontal="center" vertical="center"/>
    </xf>
    <xf numFmtId="0" fontId="20" fillId="33" borderId="50" xfId="0" applyFont="1" applyFill="1" applyBorder="1" applyAlignment="1">
      <alignment horizontal="center" vertical="center"/>
    </xf>
    <xf numFmtId="4" fontId="20" fillId="33" borderId="50" xfId="0" applyNumberFormat="1" applyFont="1" applyFill="1" applyBorder="1" applyAlignment="1">
      <alignment horizontal="center" vertical="center"/>
    </xf>
    <xf numFmtId="0" fontId="20" fillId="34" borderId="50" xfId="0" applyFont="1" applyFill="1" applyBorder="1" applyAlignment="1">
      <alignment horizontal="center" vertical="center"/>
    </xf>
    <xf numFmtId="0" fontId="0" fillId="34" borderId="50" xfId="0" applyFill="1" applyBorder="1" applyAlignment="1">
      <alignment horizontal="center" vertical="center" wrapText="1"/>
    </xf>
    <xf numFmtId="0" fontId="0" fillId="34" borderId="50" xfId="0" applyFill="1" applyBorder="1" applyAlignment="1">
      <alignment horizontal="center" vertical="center"/>
    </xf>
    <xf numFmtId="4" fontId="23" fillId="34" borderId="50" xfId="45" applyNumberFormat="1" applyFont="1" applyFill="1" applyBorder="1" applyAlignment="1">
      <alignment horizontal="right" vertical="center" wrapText="1"/>
    </xf>
    <xf numFmtId="0" fontId="20" fillId="33" borderId="50" xfId="0" applyFont="1" applyFill="1" applyBorder="1" applyAlignment="1">
      <alignment vertical="center" wrapText="1"/>
    </xf>
    <xf numFmtId="4" fontId="20" fillId="33" borderId="50" xfId="0" applyNumberFormat="1" applyFont="1" applyFill="1" applyBorder="1" applyAlignment="1">
      <alignment horizontal="center" vertical="center" wrapText="1"/>
    </xf>
    <xf numFmtId="0" fontId="22" fillId="33" borderId="50" xfId="0" applyFont="1" applyFill="1" applyBorder="1" applyAlignment="1">
      <alignment horizontal="center" vertical="center" wrapText="1"/>
    </xf>
    <xf numFmtId="4" fontId="22" fillId="33" borderId="50" xfId="0" applyNumberFormat="1" applyFont="1" applyFill="1" applyBorder="1" applyAlignment="1">
      <alignment horizontal="center" vertical="center" wrapText="1"/>
    </xf>
    <xf numFmtId="0" fontId="19" fillId="34" borderId="50" xfId="0" applyFont="1" applyFill="1" applyBorder="1" applyAlignment="1">
      <alignment horizontal="right" vertical="center" wrapText="1"/>
    </xf>
    <xf numFmtId="0" fontId="20" fillId="33" borderId="50" xfId="0" applyFont="1" applyFill="1" applyBorder="1" applyAlignment="1">
      <alignment horizontal="left" vertical="center" wrapText="1"/>
    </xf>
    <xf numFmtId="0" fontId="18" fillId="34" borderId="50" xfId="0" applyFont="1" applyFill="1" applyBorder="1" applyAlignment="1">
      <alignment vertical="center" wrapText="1"/>
    </xf>
    <xf numFmtId="0" fontId="45" fillId="34" borderId="50" xfId="16" applyNumberFormat="1" applyFont="1" applyFill="1" applyBorder="1" applyAlignment="1" applyProtection="1">
      <alignment horizontal="center" vertical="center" wrapText="1"/>
    </xf>
    <xf numFmtId="0" fontId="26" fillId="34" borderId="50" xfId="0" applyFont="1" applyFill="1" applyBorder="1" applyAlignment="1">
      <alignment vertical="center" wrapText="1"/>
    </xf>
    <xf numFmtId="0" fontId="32" fillId="34" borderId="50" xfId="0" applyFont="1" applyFill="1" applyBorder="1" applyAlignment="1">
      <alignment horizontal="center" vertical="center" wrapText="1"/>
    </xf>
    <xf numFmtId="4" fontId="32" fillId="34" borderId="50" xfId="0" applyNumberFormat="1" applyFont="1" applyFill="1" applyBorder="1" applyAlignment="1">
      <alignment horizontal="right" vertical="center" wrapText="1"/>
    </xf>
    <xf numFmtId="43" fontId="52" fillId="34" borderId="50" xfId="52" applyFont="1" applyFill="1" applyBorder="1" applyAlignment="1" applyProtection="1">
      <alignment vertical="center"/>
    </xf>
    <xf numFmtId="0" fontId="31" fillId="34" borderId="50" xfId="0" applyFont="1" applyFill="1" applyBorder="1" applyAlignment="1">
      <alignment horizontal="center" vertical="center" wrapText="1"/>
    </xf>
    <xf numFmtId="0" fontId="22" fillId="0" borderId="50" xfId="0" applyFont="1" applyBorder="1" applyAlignment="1">
      <alignment horizontal="right" vertical="center" wrapText="1"/>
    </xf>
    <xf numFmtId="0" fontId="22" fillId="0" borderId="50" xfId="0" applyFont="1" applyBorder="1" applyAlignment="1">
      <alignment vertical="center" wrapText="1"/>
    </xf>
    <xf numFmtId="0" fontId="22" fillId="0" borderId="50" xfId="0" applyFont="1" applyBorder="1" applyAlignment="1">
      <alignment horizontal="center" vertical="center" wrapText="1"/>
    </xf>
    <xf numFmtId="4" fontId="22" fillId="0" borderId="50" xfId="0" applyNumberFormat="1" applyFont="1" applyBorder="1" applyAlignment="1">
      <alignment horizontal="right" vertical="center" wrapText="1"/>
    </xf>
    <xf numFmtId="4" fontId="22" fillId="0" borderId="50" xfId="0" applyNumberFormat="1" applyFont="1" applyBorder="1" applyAlignment="1">
      <alignment horizontal="center" vertical="center" wrapText="1"/>
    </xf>
    <xf numFmtId="4" fontId="20" fillId="0" borderId="50" xfId="0" applyNumberFormat="1" applyFont="1" applyBorder="1" applyAlignment="1">
      <alignment horizontal="right" vertical="center" wrapText="1"/>
    </xf>
    <xf numFmtId="0" fontId="24" fillId="0" borderId="50" xfId="0" applyFont="1" applyBorder="1" applyAlignment="1">
      <alignment horizontal="right" vertical="center"/>
    </xf>
    <xf numFmtId="0" fontId="19" fillId="38" borderId="50" xfId="0" applyFont="1" applyFill="1" applyBorder="1" applyAlignment="1">
      <alignment horizontal="right" vertical="center"/>
    </xf>
    <xf numFmtId="44" fontId="19" fillId="38" borderId="50" xfId="44" applyFont="1" applyFill="1" applyBorder="1" applyAlignment="1">
      <alignment horizontal="right" vertical="center"/>
    </xf>
    <xf numFmtId="0" fontId="19" fillId="38" borderId="50" xfId="0" applyFont="1" applyFill="1" applyBorder="1" applyAlignment="1">
      <alignment horizontal="center" vertical="center"/>
    </xf>
    <xf numFmtId="0" fontId="19" fillId="38" borderId="50" xfId="0" applyFont="1" applyFill="1" applyBorder="1" applyAlignment="1">
      <alignment vertical="center"/>
    </xf>
    <xf numFmtId="0" fontId="20" fillId="44" borderId="50" xfId="0" applyFont="1" applyFill="1" applyBorder="1" applyAlignment="1">
      <alignment vertical="center" wrapText="1"/>
    </xf>
    <xf numFmtId="4" fontId="22" fillId="44" borderId="50" xfId="0" applyNumberFormat="1" applyFont="1" applyFill="1" applyBorder="1" applyAlignment="1">
      <alignment horizontal="center" vertical="center" wrapText="1"/>
    </xf>
    <xf numFmtId="4" fontId="20" fillId="44" borderId="50" xfId="0" applyNumberFormat="1" applyFont="1" applyFill="1" applyBorder="1" applyAlignment="1">
      <alignment horizontal="center" vertical="center" wrapText="1"/>
    </xf>
    <xf numFmtId="0" fontId="24" fillId="44" borderId="50" xfId="0" applyFont="1" applyFill="1" applyBorder="1" applyAlignment="1">
      <alignment horizontal="center" vertical="center"/>
    </xf>
    <xf numFmtId="0" fontId="18" fillId="44" borderId="50" xfId="0" applyFont="1" applyFill="1" applyBorder="1" applyAlignment="1">
      <alignment vertical="center" wrapText="1"/>
    </xf>
    <xf numFmtId="164" fontId="21" fillId="44" borderId="31" xfId="45" applyNumberFormat="1" applyFill="1" applyBorder="1"/>
    <xf numFmtId="10" fontId="21" fillId="44" borderId="47" xfId="45" applyNumberFormat="1" applyFill="1" applyBorder="1"/>
    <xf numFmtId="10" fontId="21" fillId="44" borderId="48" xfId="45" applyNumberFormat="1" applyFill="1" applyBorder="1"/>
    <xf numFmtId="10" fontId="21" fillId="44" borderId="49" xfId="45" applyNumberFormat="1" applyFill="1" applyBorder="1"/>
    <xf numFmtId="0" fontId="20" fillId="39" borderId="14" xfId="0" applyFont="1" applyFill="1" applyBorder="1" applyAlignment="1">
      <alignment horizontal="right" vertical="center"/>
    </xf>
    <xf numFmtId="49" fontId="45" fillId="44" borderId="31" xfId="45" applyNumberFormat="1" applyFont="1" applyFill="1" applyBorder="1"/>
    <xf numFmtId="0" fontId="45" fillId="0" borderId="31" xfId="45" applyFont="1" applyBorder="1"/>
    <xf numFmtId="164" fontId="0" fillId="44" borderId="31" xfId="57" applyFont="1" applyFill="1" applyBorder="1" applyAlignment="1">
      <alignment horizontal="center" vertical="center"/>
    </xf>
    <xf numFmtId="164" fontId="0" fillId="0" borderId="31" xfId="57" applyFont="1" applyBorder="1" applyAlignment="1">
      <alignment horizontal="center" vertical="center"/>
    </xf>
    <xf numFmtId="164" fontId="45" fillId="44" borderId="48" xfId="57" applyFont="1" applyFill="1" applyBorder="1" applyAlignment="1">
      <alignment horizontal="center" vertical="center"/>
    </xf>
    <xf numFmtId="0" fontId="19" fillId="39" borderId="18" xfId="0" applyFont="1" applyFill="1" applyBorder="1" applyAlignment="1">
      <alignment horizontal="left" vertical="center" wrapText="1"/>
    </xf>
    <xf numFmtId="0" fontId="19" fillId="39" borderId="12" xfId="0" applyFont="1" applyFill="1" applyBorder="1" applyAlignment="1">
      <alignment horizontal="right" vertical="center" wrapText="1"/>
    </xf>
    <xf numFmtId="0" fontId="19" fillId="39" borderId="10" xfId="0" applyFont="1" applyFill="1" applyBorder="1" applyAlignment="1">
      <alignment horizontal="right" vertical="center" wrapText="1"/>
    </xf>
    <xf numFmtId="0" fontId="23" fillId="0" borderId="50" xfId="0" applyFont="1" applyBorder="1" applyAlignment="1">
      <alignment horizontal="center" vertical="center" wrapText="1"/>
    </xf>
    <xf numFmtId="0" fontId="45" fillId="46" borderId="50" xfId="0" applyFont="1" applyFill="1" applyBorder="1" applyAlignment="1">
      <alignment vertical="center" wrapText="1"/>
    </xf>
    <xf numFmtId="0" fontId="45" fillId="46" borderId="50" xfId="0" applyFont="1" applyFill="1" applyBorder="1" applyAlignment="1">
      <alignment vertical="center"/>
    </xf>
    <xf numFmtId="0" fontId="20" fillId="44" borderId="50" xfId="0" applyFont="1" applyFill="1" applyBorder="1" applyAlignment="1">
      <alignment horizontal="center" vertical="center"/>
    </xf>
    <xf numFmtId="44" fontId="45" fillId="46" borderId="50" xfId="44" applyFont="1" applyFill="1" applyBorder="1" applyAlignment="1" applyProtection="1">
      <alignment horizontal="center" vertical="center"/>
    </xf>
    <xf numFmtId="0" fontId="21" fillId="0" borderId="50" xfId="0" applyFont="1" applyBorder="1" applyAlignment="1">
      <alignment horizontal="left" vertical="center" wrapText="1"/>
    </xf>
    <xf numFmtId="0" fontId="45" fillId="47" borderId="50" xfId="0" applyFont="1" applyFill="1" applyBorder="1" applyAlignment="1">
      <alignment vertical="center" wrapText="1"/>
    </xf>
    <xf numFmtId="0" fontId="45" fillId="47" borderId="50" xfId="0" applyFont="1" applyFill="1" applyBorder="1" applyAlignment="1">
      <alignment vertical="center"/>
    </xf>
    <xf numFmtId="44" fontId="45" fillId="47" borderId="50" xfId="44" applyFont="1" applyFill="1" applyBorder="1" applyAlignment="1" applyProtection="1">
      <alignment horizontal="center" vertical="center"/>
    </xf>
    <xf numFmtId="0" fontId="26" fillId="34" borderId="50" xfId="0" applyFont="1" applyFill="1" applyBorder="1" applyAlignment="1">
      <alignment horizontal="center" vertical="center" wrapText="1"/>
    </xf>
    <xf numFmtId="0" fontId="20" fillId="39" borderId="0" xfId="0" applyFont="1" applyFill="1" applyAlignment="1">
      <alignment vertical="center"/>
    </xf>
    <xf numFmtId="0" fontId="20" fillId="39" borderId="14" xfId="0" applyFont="1" applyFill="1" applyBorder="1" applyAlignment="1">
      <alignment vertical="center"/>
    </xf>
    <xf numFmtId="0" fontId="34" fillId="0" borderId="0" xfId="0" applyFont="1" applyAlignment="1">
      <alignment horizontal="center" vertical="center" wrapText="1"/>
    </xf>
    <xf numFmtId="0" fontId="19" fillId="39" borderId="0" xfId="0" applyFont="1" applyFill="1" applyAlignment="1">
      <alignment horizontal="left" vertical="center" wrapText="1"/>
    </xf>
    <xf numFmtId="10" fontId="21" fillId="44" borderId="58" xfId="45" applyNumberFormat="1" applyFill="1" applyBorder="1"/>
    <xf numFmtId="0" fontId="18" fillId="34" borderId="50" xfId="0" applyFont="1" applyFill="1" applyBorder="1" applyAlignment="1">
      <alignment vertical="center"/>
    </xf>
    <xf numFmtId="0" fontId="18" fillId="34" borderId="51" xfId="0" applyFont="1" applyFill="1" applyBorder="1" applyAlignment="1">
      <alignment vertical="center"/>
    </xf>
    <xf numFmtId="0" fontId="19" fillId="34" borderId="50" xfId="0" applyFont="1" applyFill="1" applyBorder="1" applyAlignment="1">
      <alignment vertical="center"/>
    </xf>
    <xf numFmtId="4" fontId="26" fillId="34" borderId="50" xfId="0" applyNumberFormat="1" applyFont="1" applyFill="1" applyBorder="1" applyAlignment="1">
      <alignment vertical="center"/>
    </xf>
    <xf numFmtId="0" fontId="26" fillId="34" borderId="50" xfId="0" applyFont="1" applyFill="1" applyBorder="1" applyAlignment="1">
      <alignment vertical="center"/>
    </xf>
    <xf numFmtId="0" fontId="26" fillId="34" borderId="50" xfId="0" applyFont="1" applyFill="1" applyBorder="1" applyAlignment="1">
      <alignment horizontal="center" vertical="center"/>
    </xf>
    <xf numFmtId="0" fontId="26" fillId="33" borderId="50" xfId="0" applyFont="1" applyFill="1" applyBorder="1" applyAlignment="1">
      <alignment horizontal="center" vertical="center"/>
    </xf>
    <xf numFmtId="0" fontId="19" fillId="45" borderId="50" xfId="0" applyFont="1" applyFill="1" applyBorder="1" applyAlignment="1">
      <alignment vertical="center" wrapText="1"/>
    </xf>
    <xf numFmtId="0" fontId="19" fillId="45" borderId="50" xfId="0" applyFont="1" applyFill="1" applyBorder="1" applyAlignment="1">
      <alignment horizontal="center" vertical="center" wrapText="1"/>
    </xf>
    <xf numFmtId="0" fontId="19" fillId="33" borderId="50" xfId="0" applyFont="1" applyFill="1" applyBorder="1" applyAlignment="1">
      <alignment vertical="center"/>
    </xf>
    <xf numFmtId="0" fontId="19" fillId="44" borderId="50" xfId="0" applyFont="1" applyFill="1" applyBorder="1" applyAlignment="1">
      <alignment vertical="center"/>
    </xf>
    <xf numFmtId="0" fontId="23" fillId="34" borderId="50" xfId="0" applyFont="1" applyFill="1" applyBorder="1" applyAlignment="1">
      <alignment horizontal="left" vertical="center" wrapText="1"/>
    </xf>
    <xf numFmtId="0" fontId="21" fillId="34" borderId="50" xfId="0" applyFont="1" applyFill="1" applyBorder="1" applyAlignment="1">
      <alignment horizontal="left" vertical="center" wrapText="1"/>
    </xf>
    <xf numFmtId="0" fontId="32" fillId="48" borderId="50" xfId="0" applyFont="1" applyFill="1" applyBorder="1" applyAlignment="1">
      <alignment horizontal="center" vertical="center" wrapText="1"/>
    </xf>
    <xf numFmtId="0" fontId="23" fillId="34" borderId="50" xfId="0" applyFont="1" applyFill="1" applyBorder="1" applyAlignment="1">
      <alignment vertical="center" wrapText="1"/>
    </xf>
    <xf numFmtId="49" fontId="32" fillId="34" borderId="50" xfId="0" applyNumberFormat="1" applyFont="1" applyFill="1" applyBorder="1" applyAlignment="1">
      <alignment horizontal="center" vertical="center" wrapText="1"/>
    </xf>
    <xf numFmtId="0" fontId="32" fillId="34" borderId="50" xfId="0" applyFont="1" applyFill="1" applyBorder="1" applyAlignment="1">
      <alignment vertical="center" wrapText="1"/>
    </xf>
    <xf numFmtId="10" fontId="0" fillId="34" borderId="45" xfId="47" applyNumberFormat="1" applyFont="1" applyFill="1" applyBorder="1" applyAlignment="1">
      <alignment horizontal="center"/>
    </xf>
    <xf numFmtId="10" fontId="0" fillId="34" borderId="31" xfId="47" applyNumberFormat="1" applyFont="1" applyFill="1" applyBorder="1" applyAlignment="1">
      <alignment horizontal="center"/>
    </xf>
    <xf numFmtId="10" fontId="0" fillId="34" borderId="46" xfId="47" applyNumberFormat="1" applyFont="1" applyFill="1" applyBorder="1" applyAlignment="1">
      <alignment horizontal="center"/>
    </xf>
    <xf numFmtId="10" fontId="0" fillId="34" borderId="31" xfId="47" applyNumberFormat="1" applyFont="1" applyFill="1" applyBorder="1" applyAlignment="1">
      <alignment horizontal="center" vertical="center"/>
    </xf>
    <xf numFmtId="4" fontId="18" fillId="34" borderId="0" xfId="0" applyNumberFormat="1" applyFont="1" applyFill="1"/>
    <xf numFmtId="4" fontId="21" fillId="34" borderId="50" xfId="0" applyNumberFormat="1" applyFont="1" applyFill="1" applyBorder="1" applyAlignment="1">
      <alignment horizontal="right" vertical="center" wrapText="1"/>
    </xf>
    <xf numFmtId="0" fontId="45" fillId="34" borderId="5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left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9" fillId="34" borderId="55" xfId="0" applyFont="1" applyFill="1" applyBorder="1" applyAlignment="1">
      <alignment horizontal="center" vertical="center" wrapText="1"/>
    </xf>
    <xf numFmtId="0" fontId="19" fillId="48" borderId="53" xfId="0" applyFont="1" applyFill="1" applyBorder="1" applyAlignment="1">
      <alignment vertical="center" wrapText="1"/>
    </xf>
    <xf numFmtId="0" fontId="19" fillId="48" borderId="53" xfId="0" applyFont="1" applyFill="1" applyBorder="1" applyAlignment="1">
      <alignment horizontal="center" vertical="center" wrapText="1"/>
    </xf>
    <xf numFmtId="4" fontId="26" fillId="48" borderId="53" xfId="0" applyNumberFormat="1" applyFont="1" applyFill="1" applyBorder="1" applyAlignment="1">
      <alignment horizontal="center" vertical="center"/>
    </xf>
    <xf numFmtId="0" fontId="18" fillId="34" borderId="25" xfId="0" applyFont="1" applyFill="1" applyBorder="1" applyAlignment="1">
      <alignment horizontal="center" vertical="center" wrapText="1"/>
    </xf>
    <xf numFmtId="165" fontId="18" fillId="34" borderId="50" xfId="0" applyNumberFormat="1" applyFont="1" applyFill="1" applyBorder="1" applyAlignment="1">
      <alignment horizontal="right" vertical="center" wrapText="1"/>
    </xf>
    <xf numFmtId="0" fontId="19" fillId="34" borderId="51" xfId="0" quotePrefix="1" applyFont="1" applyFill="1" applyBorder="1" applyAlignment="1">
      <alignment horizontal="center" vertical="center" wrapText="1"/>
    </xf>
    <xf numFmtId="0" fontId="19" fillId="34" borderId="51" xfId="0" applyFont="1" applyFill="1" applyBorder="1" applyAlignment="1">
      <alignment horizontal="center" vertical="center"/>
    </xf>
    <xf numFmtId="4" fontId="19" fillId="34" borderId="50" xfId="0" applyNumberFormat="1" applyFont="1" applyFill="1" applyBorder="1" applyAlignment="1">
      <alignment horizontal="right" vertical="top"/>
    </xf>
    <xf numFmtId="4" fontId="18" fillId="34" borderId="50" xfId="0" applyNumberFormat="1" applyFont="1" applyFill="1" applyBorder="1" applyAlignment="1">
      <alignment horizontal="right" vertical="top"/>
    </xf>
    <xf numFmtId="4" fontId="19" fillId="34" borderId="28" xfId="0" applyNumberFormat="1" applyFont="1" applyFill="1" applyBorder="1" applyAlignment="1">
      <alignment horizontal="right" vertical="top"/>
    </xf>
    <xf numFmtId="0" fontId="18" fillId="34" borderId="30" xfId="0" applyFont="1" applyFill="1" applyBorder="1" applyAlignment="1">
      <alignment horizontal="left" vertical="center" wrapText="1"/>
    </xf>
    <xf numFmtId="0" fontId="18" fillId="34" borderId="30" xfId="0" applyFont="1" applyFill="1" applyBorder="1" applyAlignment="1">
      <alignment horizontal="center" vertical="center" wrapText="1"/>
    </xf>
    <xf numFmtId="165" fontId="18" fillId="34" borderId="30" xfId="0" applyNumberFormat="1" applyFont="1" applyFill="1" applyBorder="1" applyAlignment="1">
      <alignment horizontal="right" vertical="center" wrapText="1"/>
    </xf>
    <xf numFmtId="4" fontId="18" fillId="34" borderId="30" xfId="0" applyNumberFormat="1" applyFont="1" applyFill="1" applyBorder="1" applyAlignment="1">
      <alignment horizontal="right" vertical="center" wrapText="1"/>
    </xf>
    <xf numFmtId="0" fontId="19" fillId="34" borderId="26" xfId="0" quotePrefix="1" applyFont="1" applyFill="1" applyBorder="1" applyAlignment="1">
      <alignment horizontal="center" vertical="center" wrapText="1"/>
    </xf>
    <xf numFmtId="4" fontId="19" fillId="34" borderId="30" xfId="0" applyNumberFormat="1" applyFont="1" applyFill="1" applyBorder="1" applyAlignment="1">
      <alignment horizontal="right" vertical="center"/>
    </xf>
    <xf numFmtId="4" fontId="18" fillId="34" borderId="30" xfId="0" applyNumberFormat="1" applyFont="1" applyFill="1" applyBorder="1" applyAlignment="1">
      <alignment horizontal="right" vertical="center"/>
    </xf>
    <xf numFmtId="4" fontId="19" fillId="34" borderId="28" xfId="0" applyNumberFormat="1" applyFont="1" applyFill="1" applyBorder="1" applyAlignment="1">
      <alignment horizontal="right" vertical="center"/>
    </xf>
    <xf numFmtId="0" fontId="19" fillId="34" borderId="51" xfId="0" applyFont="1" applyFill="1" applyBorder="1" applyAlignment="1">
      <alignment horizontal="center" vertical="center" wrapText="1"/>
    </xf>
    <xf numFmtId="4" fontId="19" fillId="34" borderId="30" xfId="0" applyNumberFormat="1" applyFont="1" applyFill="1" applyBorder="1" applyAlignment="1">
      <alignment horizontal="right" vertical="top"/>
    </xf>
    <xf numFmtId="4" fontId="18" fillId="34" borderId="30" xfId="0" applyNumberFormat="1" applyFont="1" applyFill="1" applyBorder="1" applyAlignment="1">
      <alignment horizontal="right" vertical="top"/>
    </xf>
    <xf numFmtId="0" fontId="19" fillId="34" borderId="30" xfId="0" applyFont="1" applyFill="1" applyBorder="1" applyAlignment="1">
      <alignment horizontal="center" vertical="center" wrapText="1"/>
    </xf>
    <xf numFmtId="4" fontId="19" fillId="34" borderId="50" xfId="0" applyNumberFormat="1" applyFont="1" applyFill="1" applyBorder="1" applyAlignment="1">
      <alignment horizontal="right" vertical="center"/>
    </xf>
    <xf numFmtId="4" fontId="18" fillId="34" borderId="50" xfId="0" applyNumberFormat="1" applyFont="1" applyFill="1" applyBorder="1" applyAlignment="1">
      <alignment horizontal="right" vertical="center"/>
    </xf>
    <xf numFmtId="0" fontId="22" fillId="49" borderId="50" xfId="58" applyFont="1" applyFill="1" applyBorder="1" applyAlignment="1">
      <alignment horizontal="left" vertical="center" wrapText="1"/>
    </xf>
    <xf numFmtId="0" fontId="23" fillId="34" borderId="50" xfId="0" applyFont="1" applyFill="1" applyBorder="1" applyAlignment="1">
      <alignment wrapText="1"/>
    </xf>
    <xf numFmtId="14" fontId="31" fillId="47" borderId="51" xfId="0" applyNumberFormat="1" applyFont="1" applyFill="1" applyBorder="1" applyAlignment="1">
      <alignment horizontal="center" vertical="center" wrapText="1"/>
    </xf>
    <xf numFmtId="166" fontId="18" fillId="34" borderId="50" xfId="0" applyNumberFormat="1" applyFont="1" applyFill="1" applyBorder="1" applyAlignment="1">
      <alignment horizontal="right" vertical="center" wrapText="1"/>
    </xf>
    <xf numFmtId="0" fontId="19" fillId="34" borderId="52" xfId="0" applyFont="1" applyFill="1" applyBorder="1" applyAlignment="1">
      <alignment horizontal="center" vertical="center" wrapText="1"/>
    </xf>
    <xf numFmtId="4" fontId="19" fillId="34" borderId="17" xfId="0" applyNumberFormat="1" applyFont="1" applyFill="1" applyBorder="1" applyAlignment="1">
      <alignment horizontal="right" vertical="center"/>
    </xf>
    <xf numFmtId="4" fontId="18" fillId="34" borderId="17" xfId="0" applyNumberFormat="1" applyFont="1" applyFill="1" applyBorder="1" applyAlignment="1">
      <alignment horizontal="right" vertical="center"/>
    </xf>
    <xf numFmtId="4" fontId="18" fillId="34" borderId="17" xfId="0" applyNumberFormat="1" applyFont="1" applyFill="1" applyBorder="1" applyAlignment="1">
      <alignment horizontal="right" vertical="center" wrapText="1"/>
    </xf>
    <xf numFmtId="0" fontId="19" fillId="33" borderId="22" xfId="0" applyFont="1" applyFill="1" applyBorder="1" applyAlignment="1">
      <alignment horizontal="center" vertical="center" wrapText="1"/>
    </xf>
    <xf numFmtId="0" fontId="19" fillId="33" borderId="23" xfId="0" applyFont="1" applyFill="1" applyBorder="1" applyAlignment="1">
      <alignment horizontal="left" vertical="center" wrapText="1"/>
    </xf>
    <xf numFmtId="0" fontId="19" fillId="33" borderId="23" xfId="0" applyFont="1" applyFill="1" applyBorder="1" applyAlignment="1">
      <alignment horizontal="center" vertical="center" wrapText="1"/>
    </xf>
    <xf numFmtId="165" fontId="19" fillId="33" borderId="23" xfId="0" applyNumberFormat="1" applyFont="1" applyFill="1" applyBorder="1" applyAlignment="1">
      <alignment horizontal="center" vertical="center" wrapText="1"/>
    </xf>
    <xf numFmtId="4" fontId="18" fillId="33" borderId="23" xfId="0" applyNumberFormat="1" applyFont="1" applyFill="1" applyBorder="1" applyAlignment="1">
      <alignment horizontal="right" vertical="center" wrapText="1"/>
    </xf>
    <xf numFmtId="0" fontId="19" fillId="33" borderId="24" xfId="0" applyFont="1" applyFill="1" applyBorder="1" applyAlignment="1">
      <alignment horizontal="center" vertical="center" wrapText="1"/>
    </xf>
    <xf numFmtId="0" fontId="19" fillId="50" borderId="23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left" vertical="center"/>
    </xf>
    <xf numFmtId="4" fontId="18" fillId="33" borderId="23" xfId="0" applyNumberFormat="1" applyFont="1" applyFill="1" applyBorder="1" applyAlignment="1">
      <alignment horizontal="center" vertical="center" wrapText="1"/>
    </xf>
    <xf numFmtId="0" fontId="20" fillId="33" borderId="23" xfId="0" applyFont="1" applyFill="1" applyBorder="1" applyAlignment="1">
      <alignment horizontal="center" vertical="center" wrapText="1"/>
    </xf>
    <xf numFmtId="0" fontId="20" fillId="33" borderId="24" xfId="0" applyFont="1" applyFill="1" applyBorder="1" applyAlignment="1">
      <alignment horizontal="center" vertical="center" wrapText="1"/>
    </xf>
    <xf numFmtId="0" fontId="20" fillId="33" borderId="24" xfId="0" applyFont="1" applyFill="1" applyBorder="1" applyAlignment="1">
      <alignment horizontal="center" vertical="center"/>
    </xf>
    <xf numFmtId="165" fontId="18" fillId="33" borderId="23" xfId="0" applyNumberFormat="1" applyFont="1" applyFill="1" applyBorder="1" applyAlignment="1">
      <alignment horizontal="right" vertical="center" wrapText="1"/>
    </xf>
    <xf numFmtId="4" fontId="38" fillId="0" borderId="18" xfId="0" applyNumberFormat="1" applyFont="1" applyBorder="1" applyAlignment="1">
      <alignment horizontal="center" vertical="center"/>
    </xf>
    <xf numFmtId="4" fontId="38" fillId="0" borderId="13" xfId="0" applyNumberFormat="1" applyFont="1" applyBorder="1" applyAlignment="1">
      <alignment horizontal="center" vertical="center"/>
    </xf>
    <xf numFmtId="4" fontId="39" fillId="0" borderId="0" xfId="0" applyNumberFormat="1" applyFont="1" applyAlignment="1">
      <alignment horizontal="center" wrapText="1"/>
    </xf>
    <xf numFmtId="4" fontId="39" fillId="0" borderId="14" xfId="0" applyNumberFormat="1" applyFont="1" applyBorder="1" applyAlignment="1">
      <alignment horizontal="center" wrapText="1"/>
    </xf>
    <xf numFmtId="0" fontId="40" fillId="0" borderId="15" xfId="0" applyFont="1" applyBorder="1" applyAlignment="1">
      <alignment horizontal="right" vertical="center" wrapText="1"/>
    </xf>
    <xf numFmtId="0" fontId="29" fillId="0" borderId="11" xfId="0" applyFont="1" applyBorder="1" applyAlignment="1">
      <alignment horizontal="right" vertical="center" wrapText="1"/>
    </xf>
    <xf numFmtId="0" fontId="29" fillId="0" borderId="16" xfId="0" applyFont="1" applyBorder="1" applyAlignment="1">
      <alignment horizontal="right" vertical="center" wrapText="1"/>
    </xf>
    <xf numFmtId="0" fontId="19" fillId="38" borderId="50" xfId="0" applyFont="1" applyFill="1" applyBorder="1" applyAlignment="1">
      <alignment horizontal="right" vertical="center"/>
    </xf>
    <xf numFmtId="0" fontId="20" fillId="39" borderId="18" xfId="0" applyFont="1" applyFill="1" applyBorder="1" applyAlignment="1">
      <alignment horizontal="right" vertical="center"/>
    </xf>
    <xf numFmtId="0" fontId="20" fillId="39" borderId="13" xfId="0" applyFont="1" applyFill="1" applyBorder="1" applyAlignment="1">
      <alignment horizontal="right" vertical="center"/>
    </xf>
    <xf numFmtId="0" fontId="20" fillId="39" borderId="0" xfId="0" applyFont="1" applyFill="1" applyAlignment="1">
      <alignment horizontal="right" vertical="center"/>
    </xf>
    <xf numFmtId="0" fontId="20" fillId="39" borderId="14" xfId="0" applyFont="1" applyFill="1" applyBorder="1" applyAlignment="1">
      <alignment horizontal="right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19" fillId="39" borderId="0" xfId="0" applyFont="1" applyFill="1" applyAlignment="1">
      <alignment horizontal="left" vertical="center" wrapText="1"/>
    </xf>
    <xf numFmtId="0" fontId="20" fillId="39" borderId="11" xfId="0" applyFont="1" applyFill="1" applyBorder="1" applyAlignment="1">
      <alignment horizontal="right" vertical="center"/>
    </xf>
    <xf numFmtId="0" fontId="20" fillId="39" borderId="16" xfId="0" applyFont="1" applyFill="1" applyBorder="1" applyAlignment="1">
      <alignment horizontal="right" vertical="center"/>
    </xf>
    <xf numFmtId="0" fontId="35" fillId="0" borderId="0" xfId="0" applyFont="1" applyAlignment="1">
      <alignment horizontal="left"/>
    </xf>
    <xf numFmtId="0" fontId="34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18" fillId="34" borderId="25" xfId="0" applyFont="1" applyFill="1" applyBorder="1" applyAlignment="1">
      <alignment horizontal="right" vertical="top"/>
    </xf>
    <xf numFmtId="0" fontId="18" fillId="34" borderId="50" xfId="0" applyFont="1" applyFill="1" applyBorder="1" applyAlignment="1">
      <alignment horizontal="right" vertical="top"/>
    </xf>
    <xf numFmtId="0" fontId="18" fillId="34" borderId="27" xfId="0" applyFont="1" applyFill="1" applyBorder="1" applyAlignment="1">
      <alignment horizontal="right" vertical="top"/>
    </xf>
    <xf numFmtId="0" fontId="18" fillId="34" borderId="28" xfId="0" applyFont="1" applyFill="1" applyBorder="1" applyAlignment="1">
      <alignment horizontal="right" vertical="top"/>
    </xf>
    <xf numFmtId="0" fontId="18" fillId="34" borderId="25" xfId="0" applyFont="1" applyFill="1" applyBorder="1" applyAlignment="1">
      <alignment horizontal="right" vertical="center"/>
    </xf>
    <xf numFmtId="0" fontId="18" fillId="34" borderId="50" xfId="0" applyFont="1" applyFill="1" applyBorder="1" applyAlignment="1">
      <alignment horizontal="right" vertical="center"/>
    </xf>
    <xf numFmtId="0" fontId="18" fillId="34" borderId="27" xfId="0" applyFont="1" applyFill="1" applyBorder="1" applyAlignment="1">
      <alignment horizontal="right" vertical="center"/>
    </xf>
    <xf numFmtId="0" fontId="18" fillId="34" borderId="28" xfId="0" applyFont="1" applyFill="1" applyBorder="1" applyAlignment="1">
      <alignment horizontal="right" vertical="center"/>
    </xf>
    <xf numFmtId="0" fontId="18" fillId="34" borderId="30" xfId="0" applyFont="1" applyFill="1" applyBorder="1" applyAlignment="1">
      <alignment horizontal="right" vertical="center"/>
    </xf>
    <xf numFmtId="0" fontId="18" fillId="34" borderId="17" xfId="0" applyFont="1" applyFill="1" applyBorder="1" applyAlignment="1">
      <alignment horizontal="right" vertical="center"/>
    </xf>
    <xf numFmtId="4" fontId="38" fillId="0" borderId="18" xfId="0" applyNumberFormat="1" applyFont="1" applyBorder="1" applyAlignment="1">
      <alignment horizontal="center" vertical="top"/>
    </xf>
    <xf numFmtId="4" fontId="38" fillId="0" borderId="13" xfId="0" applyNumberFormat="1" applyFont="1" applyBorder="1" applyAlignment="1">
      <alignment horizontal="center" vertical="top"/>
    </xf>
    <xf numFmtId="4" fontId="39" fillId="0" borderId="0" xfId="0" applyNumberFormat="1" applyFont="1" applyAlignment="1">
      <alignment horizontal="center" vertical="center" wrapText="1"/>
    </xf>
    <xf numFmtId="4" fontId="39" fillId="0" borderId="14" xfId="0" applyNumberFormat="1" applyFont="1" applyBorder="1" applyAlignment="1">
      <alignment horizontal="center" vertical="center" wrapText="1"/>
    </xf>
    <xf numFmtId="0" fontId="18" fillId="34" borderId="30" xfId="0" applyFont="1" applyFill="1" applyBorder="1" applyAlignment="1">
      <alignment horizontal="right" vertical="top"/>
    </xf>
    <xf numFmtId="0" fontId="2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47" fillId="0" borderId="0" xfId="54" applyFont="1" applyAlignment="1">
      <alignment horizontal="left" vertical="top"/>
    </xf>
    <xf numFmtId="0" fontId="36" fillId="0" borderId="0" xfId="0" applyFont="1" applyAlignment="1">
      <alignment horizontal="left"/>
    </xf>
    <xf numFmtId="0" fontId="44" fillId="0" borderId="40" xfId="45" applyFont="1" applyBorder="1" applyAlignment="1">
      <alignment horizontal="left" vertical="center" wrapText="1"/>
    </xf>
    <xf numFmtId="49" fontId="1" fillId="41" borderId="40" xfId="45" applyNumberFormat="1" applyFont="1" applyFill="1" applyBorder="1" applyAlignment="1" applyProtection="1">
      <alignment horizontal="left" vertical="top" wrapText="1"/>
      <protection locked="0"/>
    </xf>
    <xf numFmtId="168" fontId="1" fillId="0" borderId="41" xfId="45" applyNumberFormat="1" applyFont="1" applyBorder="1" applyAlignment="1">
      <alignment horizontal="left"/>
    </xf>
    <xf numFmtId="169" fontId="1" fillId="0" borderId="41" xfId="45" applyNumberFormat="1" applyFont="1" applyBorder="1" applyAlignment="1">
      <alignment horizontal="left"/>
    </xf>
    <xf numFmtId="0" fontId="45" fillId="0" borderId="0" xfId="45" applyFont="1" applyAlignment="1">
      <alignment horizontal="left" vertical="center"/>
    </xf>
    <xf numFmtId="0" fontId="1" fillId="0" borderId="40" xfId="45" applyFont="1" applyBorder="1" applyAlignment="1">
      <alignment horizontal="center" vertical="center" wrapText="1"/>
    </xf>
    <xf numFmtId="0" fontId="48" fillId="43" borderId="40" xfId="45" applyFont="1" applyFill="1" applyBorder="1" applyAlignment="1">
      <alignment horizontal="center" vertical="center" wrapText="1"/>
    </xf>
    <xf numFmtId="0" fontId="1" fillId="0" borderId="0" xfId="45" applyFont="1" applyAlignment="1">
      <alignment horizontal="center" vertical="center"/>
    </xf>
    <xf numFmtId="0" fontId="49" fillId="0" borderId="0" xfId="56" applyFont="1" applyAlignment="1">
      <alignment horizontal="right" vertical="center"/>
    </xf>
    <xf numFmtId="0" fontId="50" fillId="0" borderId="0" xfId="56" applyFont="1" applyAlignment="1">
      <alignment horizontal="center"/>
    </xf>
    <xf numFmtId="0" fontId="49" fillId="0" borderId="0" xfId="56" applyFont="1" applyAlignment="1">
      <alignment horizontal="left" vertical="center"/>
    </xf>
    <xf numFmtId="0" fontId="49" fillId="0" borderId="0" xfId="56" applyFont="1" applyAlignment="1">
      <alignment horizontal="center" vertical="top"/>
    </xf>
    <xf numFmtId="0" fontId="44" fillId="0" borderId="40" xfId="45" applyFont="1" applyBorder="1" applyAlignment="1">
      <alignment horizontal="left"/>
    </xf>
    <xf numFmtId="10" fontId="44" fillId="41" borderId="40" xfId="45" applyNumberFormat="1" applyFont="1" applyFill="1" applyBorder="1" applyAlignment="1" applyProtection="1">
      <alignment horizontal="center"/>
      <protection locked="0"/>
    </xf>
    <xf numFmtId="0" fontId="46" fillId="0" borderId="40" xfId="45" applyFont="1" applyBorder="1" applyAlignment="1">
      <alignment horizontal="center"/>
    </xf>
    <xf numFmtId="0" fontId="45" fillId="0" borderId="38" xfId="54" applyFont="1" applyBorder="1" applyAlignment="1">
      <alignment horizontal="left" vertical="top"/>
    </xf>
    <xf numFmtId="167" fontId="44" fillId="42" borderId="39" xfId="55" applyFont="1" applyFill="1" applyBorder="1" applyAlignment="1" applyProtection="1">
      <alignment horizontal="left"/>
      <protection locked="0"/>
    </xf>
    <xf numFmtId="0" fontId="47" fillId="0" borderId="40" xfId="45" applyFont="1" applyBorder="1" applyAlignment="1">
      <alignment horizontal="center" vertical="center"/>
    </xf>
    <xf numFmtId="4" fontId="47" fillId="0" borderId="40" xfId="45" applyNumberFormat="1" applyFont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43" fillId="0" borderId="37" xfId="0" applyFont="1" applyBorder="1" applyAlignment="1">
      <alignment horizontal="center" wrapText="1"/>
    </xf>
    <xf numFmtId="0" fontId="44" fillId="0" borderId="39" xfId="55" applyNumberFormat="1" applyFont="1" applyFill="1" applyBorder="1" applyAlignment="1" applyProtection="1">
      <alignment horizontal="left" wrapText="1"/>
    </xf>
    <xf numFmtId="0" fontId="44" fillId="0" borderId="40" xfId="45" applyFont="1" applyBorder="1" applyAlignment="1">
      <alignment horizontal="left" wrapText="1"/>
    </xf>
    <xf numFmtId="0" fontId="45" fillId="44" borderId="47" xfId="45" applyFont="1" applyFill="1" applyBorder="1" applyAlignment="1">
      <alignment horizontal="center"/>
    </xf>
    <xf numFmtId="0" fontId="45" fillId="44" borderId="48" xfId="45" applyFont="1" applyFill="1" applyBorder="1" applyAlignment="1">
      <alignment horizontal="center"/>
    </xf>
    <xf numFmtId="0" fontId="19" fillId="39" borderId="56" xfId="0" applyFont="1" applyFill="1" applyBorder="1" applyAlignment="1">
      <alignment horizontal="left" vertical="center" wrapText="1"/>
    </xf>
    <xf numFmtId="0" fontId="19" fillId="39" borderId="57" xfId="0" applyFont="1" applyFill="1" applyBorder="1" applyAlignment="1">
      <alignment horizontal="left" vertical="center" wrapText="1"/>
    </xf>
    <xf numFmtId="0" fontId="26" fillId="34" borderId="50" xfId="0" applyFont="1" applyFill="1" applyBorder="1" applyAlignment="1">
      <alignment horizontal="center" vertical="center" wrapText="1"/>
    </xf>
    <xf numFmtId="0" fontId="26" fillId="34" borderId="50" xfId="0" applyFont="1" applyFill="1" applyBorder="1" applyAlignment="1">
      <alignment horizontal="center" vertical="center"/>
    </xf>
  </cellXfs>
  <cellStyles count="59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Excel Built-in Normal" xfId="43" xr:uid="{00000000-0005-0000-0000-00001D000000}"/>
    <cellStyle name="Moeda" xfId="44" builtinId="4"/>
    <cellStyle name="Moeda_Composicao BDI v2.1" xfId="55" xr:uid="{ADC88AC5-11C8-4993-920B-C26C48D99D19}"/>
    <cellStyle name="Neutro" xfId="8" builtinId="28" customBuiltin="1"/>
    <cellStyle name="Normal" xfId="0" builtinId="0"/>
    <cellStyle name="Normal 2" xfId="42" xr:uid="{00000000-0005-0000-0000-000022000000}"/>
    <cellStyle name="Normal 2 2" xfId="45" xr:uid="{00000000-0005-0000-0000-000023000000}"/>
    <cellStyle name="Normal 3" xfId="46" xr:uid="{00000000-0005-0000-0000-000024000000}"/>
    <cellStyle name="Normal 46" xfId="56" xr:uid="{5B33E585-A24A-4292-9C10-836DFB279930}"/>
    <cellStyle name="Normal_FICHA DE VERIFICAÇÃO PRELIMINAR - Plano R" xfId="54" xr:uid="{D8A836FE-D5B4-4C41-B85A-B3E9FC74D6A6}"/>
    <cellStyle name="Normal_Pesquisa no referencial 10 de maio de 2013" xfId="58" xr:uid="{241B4E6B-6434-4CCE-B3A9-F74AFCDD5FE0}"/>
    <cellStyle name="Nota" xfId="15" builtinId="10" customBuiltin="1"/>
    <cellStyle name="Porcentagem" xfId="53" builtinId="5"/>
    <cellStyle name="Porcentagem 2" xfId="47" xr:uid="{00000000-0005-0000-0000-000026000000}"/>
    <cellStyle name="Porcentagem 3" xfId="48" xr:uid="{00000000-0005-0000-0000-000027000000}"/>
    <cellStyle name="Ruim" xfId="7" builtinId="27" customBuiltin="1"/>
    <cellStyle name="Saída" xfId="10" builtinId="21" customBuiltin="1"/>
    <cellStyle name="Separador de milhares 2" xfId="50" xr:uid="{00000000-0005-0000-0000-000029000000}"/>
    <cellStyle name="Separador de milhares 3" xfId="51" xr:uid="{00000000-0005-0000-0000-00002A000000}"/>
    <cellStyle name="Separador de milhares 4" xfId="49" xr:uid="{00000000-0005-0000-0000-00002B000000}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52" builtinId="3"/>
    <cellStyle name="Vírgula 2 2" xfId="57" xr:uid="{E000142C-11AB-4358-91B2-71525B187563}"/>
  </cellStyles>
  <dxfs count="21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0000"/>
      <color rgb="FF00FF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85725</xdr:rowOff>
    </xdr:from>
    <xdr:to>
      <xdr:col>1</xdr:col>
      <xdr:colOff>704851</xdr:colOff>
      <xdr:row>3</xdr:row>
      <xdr:rowOff>85725</xdr:rowOff>
    </xdr:to>
    <xdr:pic>
      <xdr:nvPicPr>
        <xdr:cNvPr id="5" name="Picture 1" descr="nova bandeira de Franca">
          <a:extLst>
            <a:ext uri="{FF2B5EF4-FFF2-40B4-BE49-F238E27FC236}">
              <a16:creationId xmlns:a16="http://schemas.microsoft.com/office/drawing/2014/main" id="{A689D5BC-E4A9-468F-B8B9-25895E03D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85725"/>
          <a:ext cx="1562102" cy="9239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121227</xdr:colOff>
      <xdr:row>0</xdr:row>
      <xdr:rowOff>25512</xdr:rowOff>
    </xdr:from>
    <xdr:to>
      <xdr:col>8</xdr:col>
      <xdr:colOff>748393</xdr:colOff>
      <xdr:row>1</xdr:row>
      <xdr:rowOff>314664</xdr:rowOff>
    </xdr:to>
    <xdr:pic>
      <xdr:nvPicPr>
        <xdr:cNvPr id="6" name="Imagem 53">
          <a:extLst>
            <a:ext uri="{FF2B5EF4-FFF2-40B4-BE49-F238E27FC236}">
              <a16:creationId xmlns:a16="http://schemas.microsoft.com/office/drawing/2014/main" id="{9AF45D49-01B3-4F84-8C4B-156909DC1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7165" y="25512"/>
          <a:ext cx="4972947" cy="5272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0</xdr:row>
      <xdr:rowOff>95250</xdr:rowOff>
    </xdr:from>
    <xdr:to>
      <xdr:col>1</xdr:col>
      <xdr:colOff>581025</xdr:colOff>
      <xdr:row>3</xdr:row>
      <xdr:rowOff>190500</xdr:rowOff>
    </xdr:to>
    <xdr:pic>
      <xdr:nvPicPr>
        <xdr:cNvPr id="2" name="Picture 1" descr="nova bandeira de Franca">
          <a:extLst>
            <a:ext uri="{FF2B5EF4-FFF2-40B4-BE49-F238E27FC236}">
              <a16:creationId xmlns:a16="http://schemas.microsoft.com/office/drawing/2014/main" id="{3CB57DE9-BC83-4757-AD6E-033C9BE4B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" y="95250"/>
          <a:ext cx="1628776" cy="8763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3590925</xdr:colOff>
      <xdr:row>0</xdr:row>
      <xdr:rowOff>0</xdr:rowOff>
    </xdr:from>
    <xdr:to>
      <xdr:col>8</xdr:col>
      <xdr:colOff>952500</xdr:colOff>
      <xdr:row>1</xdr:row>
      <xdr:rowOff>190499</xdr:rowOff>
    </xdr:to>
    <xdr:pic>
      <xdr:nvPicPr>
        <xdr:cNvPr id="3" name="Imagem 53">
          <a:extLst>
            <a:ext uri="{FF2B5EF4-FFF2-40B4-BE49-F238E27FC236}">
              <a16:creationId xmlns:a16="http://schemas.microsoft.com/office/drawing/2014/main" id="{B046D870-0D64-4913-9A16-9AB238D43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6448425" cy="390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0</xdr:row>
      <xdr:rowOff>19050</xdr:rowOff>
    </xdr:from>
    <xdr:to>
      <xdr:col>9</xdr:col>
      <xdr:colOff>581025</xdr:colOff>
      <xdr:row>1</xdr:row>
      <xdr:rowOff>180975</xdr:rowOff>
    </xdr:to>
    <xdr:pic>
      <xdr:nvPicPr>
        <xdr:cNvPr id="2" name="Imagem 53">
          <a:extLst>
            <a:ext uri="{FF2B5EF4-FFF2-40B4-BE49-F238E27FC236}">
              <a16:creationId xmlns:a16="http://schemas.microsoft.com/office/drawing/2014/main" id="{1E26A0A0-F4C6-4911-836A-7778F4D57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9050"/>
          <a:ext cx="52959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0</xdr:row>
      <xdr:rowOff>38100</xdr:rowOff>
    </xdr:from>
    <xdr:to>
      <xdr:col>1</xdr:col>
      <xdr:colOff>104775</xdr:colOff>
      <xdr:row>1</xdr:row>
      <xdr:rowOff>342901</xdr:rowOff>
    </xdr:to>
    <xdr:pic>
      <xdr:nvPicPr>
        <xdr:cNvPr id="3" name="Picture 1" descr="nova bandeira de Franca">
          <a:extLst>
            <a:ext uri="{FF2B5EF4-FFF2-40B4-BE49-F238E27FC236}">
              <a16:creationId xmlns:a16="http://schemas.microsoft.com/office/drawing/2014/main" id="{CCB7E57A-9EEC-4247-8084-293260153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0" y="38100"/>
          <a:ext cx="838200" cy="495301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66676</xdr:rowOff>
    </xdr:from>
    <xdr:to>
      <xdr:col>1</xdr:col>
      <xdr:colOff>476250</xdr:colOff>
      <xdr:row>3</xdr:row>
      <xdr:rowOff>9526</xdr:rowOff>
    </xdr:to>
    <xdr:pic>
      <xdr:nvPicPr>
        <xdr:cNvPr id="2" name="Picture 1" descr="nova bandeira de Franca">
          <a:extLst>
            <a:ext uri="{FF2B5EF4-FFF2-40B4-BE49-F238E27FC236}">
              <a16:creationId xmlns:a16="http://schemas.microsoft.com/office/drawing/2014/main" id="{A2453BBB-9EF4-45E9-9C29-1ACE4B51E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66676"/>
          <a:ext cx="1343026" cy="8572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476251</xdr:colOff>
      <xdr:row>0</xdr:row>
      <xdr:rowOff>85725</xdr:rowOff>
    </xdr:from>
    <xdr:to>
      <xdr:col>7</xdr:col>
      <xdr:colOff>838201</xdr:colOff>
      <xdr:row>1</xdr:row>
      <xdr:rowOff>184439</xdr:rowOff>
    </xdr:to>
    <xdr:pic>
      <xdr:nvPicPr>
        <xdr:cNvPr id="3" name="Imagem 53">
          <a:extLst>
            <a:ext uri="{FF2B5EF4-FFF2-40B4-BE49-F238E27FC236}">
              <a16:creationId xmlns:a16="http://schemas.microsoft.com/office/drawing/2014/main" id="{2DC0792F-5261-4C87-9296-125F511BC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1" y="85725"/>
          <a:ext cx="4400550" cy="4797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85725</xdr:rowOff>
    </xdr:from>
    <xdr:to>
      <xdr:col>1</xdr:col>
      <xdr:colOff>704851</xdr:colOff>
      <xdr:row>3</xdr:row>
      <xdr:rowOff>85725</xdr:rowOff>
    </xdr:to>
    <xdr:pic>
      <xdr:nvPicPr>
        <xdr:cNvPr id="2" name="Picture 1" descr="nova bandeira de Franca">
          <a:extLst>
            <a:ext uri="{FF2B5EF4-FFF2-40B4-BE49-F238E27FC236}">
              <a16:creationId xmlns:a16="http://schemas.microsoft.com/office/drawing/2014/main" id="{B2FF4B0A-EB45-43FC-B477-059128F93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85725"/>
          <a:ext cx="1619252" cy="8953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0</xdr:colOff>
      <xdr:row>0</xdr:row>
      <xdr:rowOff>9524</xdr:rowOff>
    </xdr:from>
    <xdr:to>
      <xdr:col>8</xdr:col>
      <xdr:colOff>952500</xdr:colOff>
      <xdr:row>1</xdr:row>
      <xdr:rowOff>323850</xdr:rowOff>
    </xdr:to>
    <xdr:pic>
      <xdr:nvPicPr>
        <xdr:cNvPr id="3" name="Imagem 53">
          <a:extLst>
            <a:ext uri="{FF2B5EF4-FFF2-40B4-BE49-F238E27FC236}">
              <a16:creationId xmlns:a16="http://schemas.microsoft.com/office/drawing/2014/main" id="{3AE005B3-DCC3-40B9-AC1E-AF4E3826D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9524"/>
          <a:ext cx="4810125" cy="561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U154"/>
  <sheetViews>
    <sheetView zoomScale="112" zoomScaleNormal="112" workbookViewId="0">
      <selection activeCell="K13" sqref="K13"/>
    </sheetView>
  </sheetViews>
  <sheetFormatPr defaultRowHeight="12.75" x14ac:dyDescent="0.2"/>
  <cols>
    <col min="1" max="1" width="14.7109375" style="3" bestFit="1" customWidth="1"/>
    <col min="2" max="2" width="59.85546875" style="1" customWidth="1"/>
    <col min="3" max="3" width="9.42578125" style="1" bestFit="1" customWidth="1"/>
    <col min="4" max="4" width="8.140625" style="2" bestFit="1" customWidth="1"/>
    <col min="5" max="5" width="12.85546875" style="2" bestFit="1" customWidth="1"/>
    <col min="6" max="6" width="13.5703125" style="2" bestFit="1" customWidth="1"/>
    <col min="7" max="7" width="14.85546875" style="2" bestFit="1" customWidth="1"/>
    <col min="8" max="8" width="15.85546875" style="1" bestFit="1" customWidth="1"/>
    <col min="9" max="9" width="11.7109375" style="1" bestFit="1" customWidth="1"/>
    <col min="10" max="10" width="5.85546875" style="1" customWidth="1"/>
    <col min="11" max="11" width="11.42578125" style="1" bestFit="1" customWidth="1"/>
    <col min="12" max="12" width="3.5703125" style="1" customWidth="1"/>
    <col min="13" max="16384" width="9.140625" style="1"/>
  </cols>
  <sheetData>
    <row r="1" spans="1:12" customFormat="1" ht="18.75" x14ac:dyDescent="0.25">
      <c r="A1" s="8"/>
      <c r="B1" s="9"/>
      <c r="C1" s="9"/>
      <c r="D1" s="9"/>
      <c r="E1" s="9"/>
      <c r="F1" s="10"/>
      <c r="G1" s="251" t="s">
        <v>51</v>
      </c>
      <c r="H1" s="251"/>
      <c r="I1" s="252"/>
    </row>
    <row r="2" spans="1:12" customFormat="1" ht="33.75" customHeight="1" x14ac:dyDescent="0.3">
      <c r="A2" s="11"/>
      <c r="B2" s="12"/>
      <c r="C2" s="12"/>
      <c r="D2" s="12"/>
      <c r="E2" s="12"/>
      <c r="F2" s="12"/>
      <c r="G2" s="253" t="s">
        <v>200</v>
      </c>
      <c r="H2" s="253"/>
      <c r="I2" s="254"/>
    </row>
    <row r="3" spans="1:12" customFormat="1" ht="18" customHeight="1" x14ac:dyDescent="0.25">
      <c r="A3" s="263" t="s">
        <v>53</v>
      </c>
      <c r="B3" s="264"/>
      <c r="C3" s="264"/>
      <c r="D3" s="264"/>
      <c r="E3" s="264"/>
      <c r="F3" s="264"/>
      <c r="G3" s="264"/>
      <c r="H3" s="264"/>
      <c r="I3" s="265"/>
    </row>
    <row r="4" spans="1:12" customFormat="1" ht="15.75" x14ac:dyDescent="0.25">
      <c r="A4" s="255" t="s">
        <v>435</v>
      </c>
      <c r="B4" s="256"/>
      <c r="C4" s="256"/>
      <c r="D4" s="256"/>
      <c r="E4" s="256"/>
      <c r="F4" s="256"/>
      <c r="G4" s="256"/>
      <c r="H4" s="256"/>
      <c r="I4" s="257"/>
    </row>
    <row r="5" spans="1:12" customFormat="1" ht="15" x14ac:dyDescent="0.25">
      <c r="A5" s="162" t="s">
        <v>20</v>
      </c>
      <c r="B5" s="161" t="s">
        <v>210</v>
      </c>
      <c r="C5" s="5"/>
      <c r="D5" s="5"/>
      <c r="E5" s="5"/>
      <c r="F5" s="5"/>
      <c r="G5" s="259" t="s">
        <v>125</v>
      </c>
      <c r="H5" s="259"/>
      <c r="I5" s="260"/>
    </row>
    <row r="6" spans="1:12" customFormat="1" ht="15" x14ac:dyDescent="0.25">
      <c r="A6" s="163" t="s">
        <v>21</v>
      </c>
      <c r="B6" s="266" t="s">
        <v>270</v>
      </c>
      <c r="C6" s="266"/>
      <c r="D6" s="266"/>
      <c r="E6" s="266"/>
      <c r="F6" s="266"/>
      <c r="G6" s="261"/>
      <c r="H6" s="261"/>
      <c r="I6" s="262"/>
    </row>
    <row r="7" spans="1:12" customFormat="1" ht="15" customHeight="1" x14ac:dyDescent="0.25">
      <c r="A7" s="163" t="s">
        <v>22</v>
      </c>
      <c r="B7" s="266" t="s">
        <v>271</v>
      </c>
      <c r="C7" s="266"/>
      <c r="D7" s="266"/>
      <c r="E7" s="266"/>
      <c r="F7" s="266"/>
      <c r="G7" s="266"/>
      <c r="H7" s="267" t="s">
        <v>434</v>
      </c>
      <c r="I7" s="268"/>
    </row>
    <row r="8" spans="1:12" ht="25.5" x14ac:dyDescent="0.2">
      <c r="A8" s="102" t="s">
        <v>12</v>
      </c>
      <c r="B8" s="102" t="s">
        <v>0</v>
      </c>
      <c r="C8" s="102" t="s">
        <v>1</v>
      </c>
      <c r="D8" s="103" t="s">
        <v>2</v>
      </c>
      <c r="E8" s="103" t="s">
        <v>25</v>
      </c>
      <c r="F8" s="103" t="s">
        <v>26</v>
      </c>
      <c r="G8" s="103" t="s">
        <v>27</v>
      </c>
      <c r="H8" s="104" t="s">
        <v>13</v>
      </c>
      <c r="I8" s="104" t="s">
        <v>10</v>
      </c>
    </row>
    <row r="9" spans="1:12" customFormat="1" ht="15" x14ac:dyDescent="0.25">
      <c r="A9" s="105"/>
      <c r="B9" s="106"/>
      <c r="C9" s="105"/>
      <c r="D9" s="107"/>
      <c r="E9" s="108"/>
      <c r="F9" s="108"/>
      <c r="G9" s="109"/>
      <c r="H9" s="110"/>
      <c r="I9" s="110"/>
    </row>
    <row r="10" spans="1:12" customFormat="1" ht="15" x14ac:dyDescent="0.25">
      <c r="A10" s="111">
        <v>1</v>
      </c>
      <c r="B10" s="122" t="s">
        <v>223</v>
      </c>
      <c r="C10" s="111"/>
      <c r="D10" s="123"/>
      <c r="E10" s="123"/>
      <c r="F10" s="123"/>
      <c r="G10" s="117"/>
      <c r="H10" s="116" t="s">
        <v>14</v>
      </c>
      <c r="I10" s="117">
        <f>SUM(G13:G17)</f>
        <v>7497.2612771640006</v>
      </c>
    </row>
    <row r="11" spans="1:12" customFormat="1" ht="15" x14ac:dyDescent="0.25">
      <c r="A11" s="94"/>
      <c r="B11" s="100"/>
      <c r="C11" s="94"/>
      <c r="D11" s="98"/>
      <c r="E11" s="98"/>
      <c r="F11" s="98"/>
      <c r="G11" s="101"/>
      <c r="H11" s="118"/>
      <c r="I11" s="101"/>
      <c r="K11" s="29"/>
    </row>
    <row r="12" spans="1:12" customFormat="1" ht="15" x14ac:dyDescent="0.25">
      <c r="A12" s="73" t="s">
        <v>43</v>
      </c>
      <c r="B12" s="74" t="s">
        <v>11</v>
      </c>
      <c r="C12" s="94"/>
      <c r="D12" s="81"/>
      <c r="E12" s="81"/>
      <c r="F12" s="81"/>
      <c r="G12" s="82"/>
      <c r="H12" s="119"/>
      <c r="I12" s="73"/>
      <c r="K12" s="29"/>
    </row>
    <row r="13" spans="1:12" ht="51" x14ac:dyDescent="0.25">
      <c r="A13" s="78" t="s">
        <v>102</v>
      </c>
      <c r="B13" s="79" t="s">
        <v>60</v>
      </c>
      <c r="C13" s="78" t="s">
        <v>3</v>
      </c>
      <c r="D13" s="80">
        <v>6.25</v>
      </c>
      <c r="E13" s="81">
        <f>ANALITICO!G21</f>
        <v>356.3133934</v>
      </c>
      <c r="F13" s="81">
        <f t="shared" ref="F13" si="0">E13+(E13*0.2)</f>
        <v>427.57607208000002</v>
      </c>
      <c r="G13" s="82">
        <f>D13*F13</f>
        <v>2672.3504505000001</v>
      </c>
      <c r="H13" s="73" t="s">
        <v>425</v>
      </c>
      <c r="I13" s="73" t="s">
        <v>63</v>
      </c>
      <c r="J13"/>
      <c r="K13" s="199">
        <f>G13/$G$138</f>
        <v>1.3184908334129712E-2</v>
      </c>
      <c r="L13"/>
    </row>
    <row r="14" spans="1:12" ht="15" x14ac:dyDescent="0.2">
      <c r="A14" s="73" t="s">
        <v>112</v>
      </c>
      <c r="B14" s="74" t="s">
        <v>23</v>
      </c>
      <c r="C14" s="74"/>
      <c r="D14" s="75"/>
      <c r="E14" s="75"/>
      <c r="F14" s="75"/>
      <c r="G14" s="75"/>
      <c r="H14" s="120"/>
      <c r="I14" s="73"/>
      <c r="K14" s="30"/>
    </row>
    <row r="15" spans="1:12" ht="63.75" x14ac:dyDescent="0.2">
      <c r="A15" s="78" t="s">
        <v>114</v>
      </c>
      <c r="B15" s="79" t="s">
        <v>85</v>
      </c>
      <c r="C15" s="78" t="s">
        <v>33</v>
      </c>
      <c r="D15" s="80">
        <v>3</v>
      </c>
      <c r="E15" s="80">
        <f>ANALITICO!G34</f>
        <v>986.27739999999994</v>
      </c>
      <c r="F15" s="81">
        <f t="shared" ref="F15" si="1">E15+(E15*0.2)</f>
        <v>1183.53288</v>
      </c>
      <c r="G15" s="82">
        <f>D15*F15</f>
        <v>3550.5986400000002</v>
      </c>
      <c r="H15" s="73" t="s">
        <v>426</v>
      </c>
      <c r="I15" s="73" t="s">
        <v>34</v>
      </c>
      <c r="K15" s="199">
        <f>G15/$G$138</f>
        <v>1.7518030837207973E-2</v>
      </c>
    </row>
    <row r="16" spans="1:12" ht="15" x14ac:dyDescent="0.25">
      <c r="A16" s="73" t="s">
        <v>113</v>
      </c>
      <c r="B16" s="74" t="s">
        <v>355</v>
      </c>
      <c r="C16" s="74"/>
      <c r="D16" s="75"/>
      <c r="E16" s="75"/>
      <c r="F16" s="75"/>
      <c r="G16" s="76"/>
      <c r="H16" s="77"/>
      <c r="I16" s="73"/>
      <c r="J16"/>
      <c r="K16" s="29"/>
      <c r="L16"/>
    </row>
    <row r="17" spans="1:203" ht="63.75" x14ac:dyDescent="0.25">
      <c r="A17" s="78" t="s">
        <v>383</v>
      </c>
      <c r="B17" s="79" t="s">
        <v>356</v>
      </c>
      <c r="C17" s="78" t="s">
        <v>3</v>
      </c>
      <c r="D17" s="80">
        <v>547.58000000000004</v>
      </c>
      <c r="E17" s="80">
        <f>ANALITICO!G47</f>
        <v>1.9393089999999999</v>
      </c>
      <c r="F17" s="81">
        <f t="shared" ref="F17" si="2">E17+(E17*0.2)</f>
        <v>2.3271708000000002</v>
      </c>
      <c r="G17" s="82">
        <f>D17*F17</f>
        <v>1274.3121866640001</v>
      </c>
      <c r="H17" s="73" t="s">
        <v>426</v>
      </c>
      <c r="I17" s="73" t="s">
        <v>357</v>
      </c>
      <c r="J17"/>
      <c r="K17" s="199">
        <f>G17/$G$138</f>
        <v>6.2872327868096845E-3</v>
      </c>
      <c r="L17"/>
    </row>
    <row r="18" spans="1:203" ht="15" x14ac:dyDescent="0.2">
      <c r="A18" s="78"/>
      <c r="B18" s="79"/>
      <c r="C18" s="78"/>
      <c r="D18" s="80"/>
      <c r="E18" s="80"/>
      <c r="F18" s="81"/>
      <c r="G18" s="82"/>
      <c r="H18" s="73"/>
      <c r="I18" s="73"/>
      <c r="J18" s="30"/>
      <c r="K18" s="86"/>
      <c r="L18" s="30"/>
    </row>
    <row r="19" spans="1:203" ht="15" x14ac:dyDescent="0.2">
      <c r="A19" s="111">
        <v>2</v>
      </c>
      <c r="B19" s="122" t="s">
        <v>222</v>
      </c>
      <c r="C19" s="111"/>
      <c r="D19" s="123"/>
      <c r="E19" s="123"/>
      <c r="F19" s="123"/>
      <c r="G19" s="117"/>
      <c r="H19" s="116" t="s">
        <v>14</v>
      </c>
      <c r="I19" s="117">
        <f>SUM(G22:G32)</f>
        <v>10102.272235200002</v>
      </c>
      <c r="J19" s="30"/>
      <c r="K19" s="86"/>
      <c r="L19" s="30"/>
    </row>
    <row r="20" spans="1:203" ht="15" x14ac:dyDescent="0.2">
      <c r="A20" s="78"/>
      <c r="B20" s="79"/>
      <c r="C20" s="78"/>
      <c r="D20" s="80"/>
      <c r="E20" s="80"/>
      <c r="F20" s="81"/>
      <c r="G20" s="82"/>
      <c r="H20" s="73"/>
      <c r="I20" s="73"/>
      <c r="J20" s="30"/>
      <c r="K20" s="86"/>
      <c r="L20" s="30"/>
    </row>
    <row r="21" spans="1:203" ht="15" x14ac:dyDescent="0.2">
      <c r="A21" s="73" t="s">
        <v>115</v>
      </c>
      <c r="B21" s="74" t="s">
        <v>250</v>
      </c>
      <c r="C21" s="78"/>
      <c r="D21" s="80"/>
      <c r="E21" s="80"/>
      <c r="F21" s="81"/>
      <c r="G21" s="82"/>
      <c r="H21" s="73"/>
      <c r="I21" s="73"/>
      <c r="J21" s="30"/>
      <c r="K21" s="86"/>
      <c r="L21" s="30"/>
    </row>
    <row r="22" spans="1:203" ht="25.5" x14ac:dyDescent="0.2">
      <c r="A22" s="78" t="s">
        <v>117</v>
      </c>
      <c r="B22" s="193" t="s">
        <v>240</v>
      </c>
      <c r="C22" s="85" t="s">
        <v>239</v>
      </c>
      <c r="D22" s="80">
        <v>89.68</v>
      </c>
      <c r="E22" s="80">
        <v>18.13</v>
      </c>
      <c r="F22" s="81">
        <f t="shared" ref="F22" si="3">E22+(E22*0.2)</f>
        <v>21.756</v>
      </c>
      <c r="G22" s="82">
        <f>D22*F22</f>
        <v>1951.0780800000002</v>
      </c>
      <c r="H22" s="73" t="s">
        <v>422</v>
      </c>
      <c r="I22" s="173">
        <v>97636</v>
      </c>
      <c r="K22" s="199">
        <f>G22/$G$138</f>
        <v>9.6262769850102032E-3</v>
      </c>
    </row>
    <row r="23" spans="1:203" ht="15" x14ac:dyDescent="0.25">
      <c r="A23" s="73" t="s">
        <v>116</v>
      </c>
      <c r="B23" s="74" t="s">
        <v>38</v>
      </c>
      <c r="C23" s="85"/>
      <c r="D23" s="80"/>
      <c r="E23" s="121"/>
      <c r="F23" s="81"/>
      <c r="G23" s="82"/>
      <c r="H23" s="73"/>
      <c r="I23" s="73"/>
      <c r="J23"/>
      <c r="K23" s="2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</row>
    <row r="24" spans="1:203" ht="63.75" x14ac:dyDescent="0.25">
      <c r="A24" s="78" t="s">
        <v>378</v>
      </c>
      <c r="B24" s="79" t="s">
        <v>41</v>
      </c>
      <c r="C24" s="85" t="s">
        <v>6</v>
      </c>
      <c r="D24" s="80">
        <v>50.45</v>
      </c>
      <c r="E24" s="80">
        <f>ANALITICO!G56</f>
        <v>9.9208800000000004</v>
      </c>
      <c r="F24" s="81">
        <f t="shared" ref="F24" si="4">E24+(E24*0.2)</f>
        <v>11.905056</v>
      </c>
      <c r="G24" s="82">
        <f>D24*F24</f>
        <v>600.61007519999998</v>
      </c>
      <c r="H24" s="73" t="s">
        <v>426</v>
      </c>
      <c r="I24" s="73" t="s">
        <v>42</v>
      </c>
      <c r="J24"/>
      <c r="K24" s="199">
        <f>G24/$G$138</f>
        <v>2.963304750911356E-3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</row>
    <row r="25" spans="1:203" ht="15" x14ac:dyDescent="0.25">
      <c r="A25" s="73" t="s">
        <v>374</v>
      </c>
      <c r="B25" s="74" t="s">
        <v>205</v>
      </c>
      <c r="C25" s="78"/>
      <c r="D25" s="80"/>
      <c r="E25" s="80"/>
      <c r="F25" s="82"/>
      <c r="G25" s="76"/>
      <c r="H25" s="73"/>
      <c r="I25" s="73"/>
      <c r="J25" s="29"/>
      <c r="K25" s="86"/>
      <c r="L25" s="29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</row>
    <row r="26" spans="1:203" ht="38.25" x14ac:dyDescent="0.25">
      <c r="A26" s="78" t="s">
        <v>379</v>
      </c>
      <c r="B26" s="79" t="s">
        <v>206</v>
      </c>
      <c r="C26" s="78" t="s">
        <v>3</v>
      </c>
      <c r="D26" s="80">
        <v>912.98</v>
      </c>
      <c r="E26" s="80">
        <v>0.39</v>
      </c>
      <c r="F26" s="81">
        <f t="shared" ref="F26" si="5">E26+(E26*0.2)</f>
        <v>0.46800000000000003</v>
      </c>
      <c r="G26" s="82">
        <f>D26*F26</f>
        <v>427.27464000000003</v>
      </c>
      <c r="H26" s="73" t="s">
        <v>422</v>
      </c>
      <c r="I26" s="73">
        <v>98525</v>
      </c>
      <c r="J26"/>
      <c r="K26" s="199">
        <f>G26/$G$138</f>
        <v>2.1080981204558047E-3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</row>
    <row r="27" spans="1:203" customFormat="1" ht="15" x14ac:dyDescent="0.25">
      <c r="A27" s="129" t="s">
        <v>375</v>
      </c>
      <c r="B27" s="130" t="s">
        <v>194</v>
      </c>
      <c r="C27" s="131"/>
      <c r="D27" s="132"/>
      <c r="E27" s="132"/>
      <c r="F27" s="133"/>
      <c r="G27" s="133"/>
      <c r="H27" s="134"/>
      <c r="I27" s="134"/>
      <c r="J27" s="1"/>
      <c r="K27" s="3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</row>
    <row r="28" spans="1:203" customFormat="1" ht="51" x14ac:dyDescent="0.25">
      <c r="A28" s="194" t="s">
        <v>380</v>
      </c>
      <c r="B28" s="195" t="s">
        <v>194</v>
      </c>
      <c r="C28" s="131" t="s">
        <v>4</v>
      </c>
      <c r="D28" s="80">
        <v>98.02</v>
      </c>
      <c r="E28" s="132">
        <f>ANALITICO!G64</f>
        <v>24.25</v>
      </c>
      <c r="F28" s="81">
        <f t="shared" ref="F28" si="6">E28+(E28*0.2)</f>
        <v>29.1</v>
      </c>
      <c r="G28" s="82">
        <f>D28*F28</f>
        <v>2852.3820000000001</v>
      </c>
      <c r="H28" s="134" t="s">
        <v>237</v>
      </c>
      <c r="I28" s="134"/>
      <c r="J28" s="1"/>
      <c r="K28" s="199">
        <f>G28/$G$138</f>
        <v>1.4073152417896761E-2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</row>
    <row r="29" spans="1:203" customFormat="1" ht="15" x14ac:dyDescent="0.25">
      <c r="A29" s="94" t="s">
        <v>376</v>
      </c>
      <c r="B29" s="100" t="s">
        <v>224</v>
      </c>
      <c r="C29" s="91"/>
      <c r="D29" s="97"/>
      <c r="E29" s="97"/>
      <c r="F29" s="97"/>
      <c r="G29" s="98"/>
      <c r="H29" s="99"/>
      <c r="I29" s="99"/>
      <c r="J29" s="30"/>
      <c r="K29" s="86"/>
      <c r="L29" s="30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</row>
    <row r="30" spans="1:203" customFormat="1" ht="51" customHeight="1" x14ac:dyDescent="0.25">
      <c r="A30" s="91" t="s">
        <v>381</v>
      </c>
      <c r="B30" s="96" t="s">
        <v>225</v>
      </c>
      <c r="C30" s="78" t="s">
        <v>4</v>
      </c>
      <c r="D30" s="80">
        <v>98.02</v>
      </c>
      <c r="E30" s="80">
        <v>8.41</v>
      </c>
      <c r="F30" s="81">
        <f t="shared" ref="F30" si="7">E30+(E30*0.2)</f>
        <v>10.092000000000001</v>
      </c>
      <c r="G30" s="82">
        <f>D30*F30</f>
        <v>989.21784000000002</v>
      </c>
      <c r="H30" s="73" t="s">
        <v>422</v>
      </c>
      <c r="I30" s="73">
        <v>100982</v>
      </c>
      <c r="J30" s="1"/>
      <c r="K30" s="199">
        <f>G30/$G$138</f>
        <v>4.8806272921448146E-3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</row>
    <row r="31" spans="1:203" customFormat="1" ht="15" x14ac:dyDescent="0.25">
      <c r="A31" s="73" t="s">
        <v>377</v>
      </c>
      <c r="B31" s="74" t="s">
        <v>195</v>
      </c>
      <c r="C31" s="78"/>
      <c r="D31" s="80"/>
      <c r="E31" s="81"/>
      <c r="F31" s="82"/>
      <c r="G31" s="82"/>
      <c r="H31" s="73"/>
      <c r="I31" s="73"/>
      <c r="J31" s="1"/>
      <c r="K31" s="30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</row>
    <row r="32" spans="1:203" customFormat="1" ht="38.25" customHeight="1" x14ac:dyDescent="0.25">
      <c r="A32" s="78" t="s">
        <v>382</v>
      </c>
      <c r="B32" s="79" t="s">
        <v>196</v>
      </c>
      <c r="C32" s="78" t="s">
        <v>197</v>
      </c>
      <c r="D32" s="80">
        <v>980.2</v>
      </c>
      <c r="E32" s="201">
        <v>2.79</v>
      </c>
      <c r="F32" s="81">
        <f t="shared" ref="F32" si="8">E32+(E32*0.2)</f>
        <v>3.3479999999999999</v>
      </c>
      <c r="G32" s="82">
        <f>D32*F32</f>
        <v>3281.7096000000001</v>
      </c>
      <c r="H32" s="73" t="s">
        <v>422</v>
      </c>
      <c r="I32" s="202">
        <v>97914</v>
      </c>
      <c r="J32" s="1"/>
      <c r="K32" s="199">
        <f>G32/$G$138</f>
        <v>1.6191379482858544E-2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</row>
    <row r="33" spans="1:203" customFormat="1" ht="15" x14ac:dyDescent="0.25">
      <c r="A33" s="94"/>
      <c r="B33" s="100"/>
      <c r="C33" s="94"/>
      <c r="D33" s="98"/>
      <c r="E33" s="98"/>
      <c r="F33" s="98"/>
      <c r="G33" s="101"/>
      <c r="H33" s="99"/>
      <c r="I33" s="99"/>
      <c r="J33" s="1"/>
      <c r="K33" s="3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</row>
    <row r="34" spans="1:203" x14ac:dyDescent="0.2">
      <c r="A34" s="111">
        <v>3</v>
      </c>
      <c r="B34" s="122" t="s">
        <v>398</v>
      </c>
      <c r="C34" s="111"/>
      <c r="D34" s="123"/>
      <c r="E34" s="123"/>
      <c r="F34" s="123"/>
      <c r="G34" s="117"/>
      <c r="H34" s="116" t="s">
        <v>14</v>
      </c>
      <c r="I34" s="117">
        <f>SUM(G36:G41)</f>
        <v>8824.2060359999996</v>
      </c>
      <c r="K34" s="30"/>
    </row>
    <row r="35" spans="1:203" x14ac:dyDescent="0.2">
      <c r="A35" s="94"/>
      <c r="B35" s="100"/>
      <c r="C35" s="94"/>
      <c r="D35" s="98"/>
      <c r="E35" s="98"/>
      <c r="F35" s="98"/>
      <c r="G35" s="101"/>
      <c r="H35" s="99"/>
      <c r="I35" s="99"/>
      <c r="K35" s="30"/>
    </row>
    <row r="36" spans="1:203" customFormat="1" ht="15" x14ac:dyDescent="0.25">
      <c r="A36" s="73" t="s">
        <v>109</v>
      </c>
      <c r="B36" s="100" t="s">
        <v>384</v>
      </c>
      <c r="C36" s="78"/>
      <c r="D36" s="80"/>
      <c r="E36" s="80"/>
      <c r="F36" s="82"/>
      <c r="G36" s="76"/>
      <c r="H36" s="73"/>
      <c r="I36" s="73"/>
      <c r="J36" s="29"/>
      <c r="K36" s="86"/>
      <c r="L36" s="29"/>
    </row>
    <row r="37" spans="1:203" customFormat="1" ht="51" x14ac:dyDescent="0.25">
      <c r="A37" s="78" t="s">
        <v>400</v>
      </c>
      <c r="B37" s="79" t="s">
        <v>385</v>
      </c>
      <c r="C37" s="78" t="s">
        <v>4</v>
      </c>
      <c r="D37" s="80">
        <v>55.61</v>
      </c>
      <c r="E37" s="80">
        <f>ANALITICO!G72</f>
        <v>47.463000000000001</v>
      </c>
      <c r="F37" s="81">
        <f t="shared" ref="F37" si="9">E37+(E37*0.2)</f>
        <v>56.955600000000004</v>
      </c>
      <c r="G37" s="82">
        <f>D37*F37</f>
        <v>3167.3009160000001</v>
      </c>
      <c r="H37" s="73" t="s">
        <v>427</v>
      </c>
      <c r="I37" s="73" t="s">
        <v>386</v>
      </c>
      <c r="K37" s="199">
        <f>G37/$G$138</f>
        <v>1.5626907105784578E-2</v>
      </c>
    </row>
    <row r="38" spans="1:203" customFormat="1" ht="15" x14ac:dyDescent="0.25">
      <c r="A38" s="73" t="s">
        <v>110</v>
      </c>
      <c r="B38" s="74" t="s">
        <v>211</v>
      </c>
      <c r="C38" s="78"/>
      <c r="D38" s="80"/>
      <c r="E38" s="80"/>
      <c r="F38" s="82"/>
      <c r="G38" s="76"/>
      <c r="H38" s="73"/>
      <c r="I38" s="73"/>
      <c r="J38" s="29"/>
      <c r="K38" s="86"/>
      <c r="L38" s="29"/>
    </row>
    <row r="39" spans="1:203" customFormat="1" ht="25.5" x14ac:dyDescent="0.25">
      <c r="A39" s="78" t="s">
        <v>111</v>
      </c>
      <c r="B39" s="79" t="s">
        <v>30</v>
      </c>
      <c r="C39" s="78" t="s">
        <v>4</v>
      </c>
      <c r="D39" s="80">
        <v>55.61</v>
      </c>
      <c r="E39" s="80">
        <v>56.87</v>
      </c>
      <c r="F39" s="81">
        <f t="shared" ref="F39" si="10">E39+(E39*0.2)</f>
        <v>68.244</v>
      </c>
      <c r="G39" s="82">
        <f>D39*F39</f>
        <v>3795.0488399999999</v>
      </c>
      <c r="H39" s="73" t="s">
        <v>422</v>
      </c>
      <c r="I39" s="73">
        <v>96995</v>
      </c>
      <c r="K39" s="199">
        <f>G39/$G$138</f>
        <v>1.872410524210372E-2</v>
      </c>
    </row>
    <row r="40" spans="1:203" customFormat="1" ht="15" x14ac:dyDescent="0.25">
      <c r="A40" s="73" t="s">
        <v>399</v>
      </c>
      <c r="B40" s="74" t="s">
        <v>212</v>
      </c>
      <c r="C40" s="73"/>
      <c r="D40" s="80"/>
      <c r="E40" s="80"/>
      <c r="F40" s="81"/>
      <c r="G40" s="82"/>
      <c r="H40" s="73"/>
      <c r="I40" s="73"/>
      <c r="J40" s="29"/>
      <c r="K40" s="86"/>
      <c r="L40" s="29"/>
    </row>
    <row r="41" spans="1:203" customFormat="1" ht="25.5" x14ac:dyDescent="0.25">
      <c r="A41" s="78" t="s">
        <v>401</v>
      </c>
      <c r="B41" s="79" t="s">
        <v>213</v>
      </c>
      <c r="C41" s="78" t="s">
        <v>197</v>
      </c>
      <c r="D41" s="80">
        <v>556.11</v>
      </c>
      <c r="E41" s="81">
        <v>2.79</v>
      </c>
      <c r="F41" s="81">
        <f t="shared" ref="F41" si="11">E41+(E41*0.2)</f>
        <v>3.3479999999999999</v>
      </c>
      <c r="G41" s="82">
        <f>D41*F41</f>
        <v>1861.85628</v>
      </c>
      <c r="H41" s="73" t="s">
        <v>422</v>
      </c>
      <c r="I41" s="73">
        <v>97914</v>
      </c>
      <c r="K41" s="199">
        <f>G41/$G$138</f>
        <v>9.1860722752626651E-3</v>
      </c>
    </row>
    <row r="42" spans="1:203" x14ac:dyDescent="0.2">
      <c r="A42" s="91"/>
      <c r="B42" s="96"/>
      <c r="C42" s="91"/>
      <c r="D42" s="97"/>
      <c r="E42" s="97"/>
      <c r="F42" s="97"/>
      <c r="G42" s="98"/>
      <c r="H42" s="99"/>
      <c r="I42" s="99"/>
      <c r="K42" s="30"/>
    </row>
    <row r="43" spans="1:203" x14ac:dyDescent="0.2">
      <c r="A43" s="111">
        <v>4</v>
      </c>
      <c r="B43" s="122" t="s">
        <v>16</v>
      </c>
      <c r="C43" s="124"/>
      <c r="D43" s="125"/>
      <c r="E43" s="125"/>
      <c r="F43" s="125"/>
      <c r="G43" s="123"/>
      <c r="H43" s="116" t="s">
        <v>14</v>
      </c>
      <c r="I43" s="117">
        <f>SUM(G45:G57)</f>
        <v>76636.028572704003</v>
      </c>
      <c r="K43" s="200"/>
    </row>
    <row r="44" spans="1:203" x14ac:dyDescent="0.2">
      <c r="A44" s="91"/>
      <c r="B44" s="96"/>
      <c r="C44" s="91"/>
      <c r="D44" s="97"/>
      <c r="E44" s="97"/>
      <c r="F44" s="97"/>
      <c r="G44" s="98"/>
      <c r="H44" s="99"/>
      <c r="I44" s="99"/>
      <c r="K44" s="30"/>
    </row>
    <row r="45" spans="1:203" x14ac:dyDescent="0.2">
      <c r="A45" s="73" t="s">
        <v>183</v>
      </c>
      <c r="B45" s="74" t="s">
        <v>17</v>
      </c>
      <c r="C45" s="74"/>
      <c r="D45" s="75"/>
      <c r="E45" s="75"/>
      <c r="F45" s="75"/>
      <c r="G45" s="76"/>
      <c r="H45" s="77"/>
      <c r="I45" s="73"/>
      <c r="K45" s="30"/>
    </row>
    <row r="46" spans="1:203" ht="25.5" x14ac:dyDescent="0.25">
      <c r="A46" s="78" t="s">
        <v>188</v>
      </c>
      <c r="B46" s="79" t="s">
        <v>98</v>
      </c>
      <c r="C46" s="78" t="s">
        <v>4</v>
      </c>
      <c r="D46" s="80">
        <v>18.54</v>
      </c>
      <c r="E46" s="80">
        <v>122.06</v>
      </c>
      <c r="F46" s="81">
        <f t="shared" ref="F46" si="12">E46+(E46*0.2)</f>
        <v>146.47200000000001</v>
      </c>
      <c r="G46" s="82">
        <f>D46*F46</f>
        <v>2715.5908800000002</v>
      </c>
      <c r="H46" s="73" t="s">
        <v>422</v>
      </c>
      <c r="I46" s="73">
        <v>96622</v>
      </c>
      <c r="J46"/>
      <c r="K46" s="199">
        <f>G46/$G$138</f>
        <v>1.339824902796694E-2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</row>
    <row r="47" spans="1:203" ht="15" x14ac:dyDescent="0.25">
      <c r="A47" s="73" t="s">
        <v>184</v>
      </c>
      <c r="B47" s="74" t="s">
        <v>24</v>
      </c>
      <c r="C47" s="78"/>
      <c r="D47" s="80"/>
      <c r="E47" s="80"/>
      <c r="F47" s="80"/>
      <c r="G47" s="76"/>
      <c r="H47" s="95"/>
      <c r="I47" s="73"/>
      <c r="J47"/>
      <c r="K47" s="29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</row>
    <row r="48" spans="1:203" ht="38.25" x14ac:dyDescent="0.25">
      <c r="A48" s="78" t="s">
        <v>189</v>
      </c>
      <c r="B48" s="79" t="s">
        <v>288</v>
      </c>
      <c r="C48" s="78" t="s">
        <v>4</v>
      </c>
      <c r="D48" s="80">
        <v>19.07</v>
      </c>
      <c r="E48" s="80">
        <v>642.54999999999995</v>
      </c>
      <c r="F48" s="81">
        <f t="shared" ref="F48" si="13">E48+(E48*0.2)</f>
        <v>771.06</v>
      </c>
      <c r="G48" s="82">
        <f>D48*F48</f>
        <v>14704.1142</v>
      </c>
      <c r="H48" s="73" t="s">
        <v>422</v>
      </c>
      <c r="I48" s="73">
        <v>94990</v>
      </c>
      <c r="J48"/>
      <c r="K48" s="199">
        <f>G48/$G$138</f>
        <v>7.2547520040008709E-2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</row>
    <row r="49" spans="1:203" ht="15" x14ac:dyDescent="0.25">
      <c r="A49" s="73" t="s">
        <v>185</v>
      </c>
      <c r="B49" s="74" t="s">
        <v>232</v>
      </c>
      <c r="C49" s="78"/>
      <c r="D49" s="80"/>
      <c r="E49" s="80"/>
      <c r="F49" s="81"/>
      <c r="G49" s="82"/>
      <c r="H49" s="73"/>
      <c r="I49" s="73"/>
      <c r="J49" s="29"/>
      <c r="K49" s="86"/>
      <c r="L49" s="2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</row>
    <row r="50" spans="1:203" ht="38.25" x14ac:dyDescent="0.25">
      <c r="A50" s="78" t="s">
        <v>190</v>
      </c>
      <c r="B50" s="79" t="s">
        <v>233</v>
      </c>
      <c r="C50" s="78" t="s">
        <v>3</v>
      </c>
      <c r="D50" s="80">
        <v>52.85</v>
      </c>
      <c r="E50" s="80">
        <v>83.53</v>
      </c>
      <c r="F50" s="81">
        <f t="shared" ref="F50" si="14">E50+(E50*0.2)</f>
        <v>100.236</v>
      </c>
      <c r="G50" s="82">
        <f>D50*F50</f>
        <v>5297.4726000000001</v>
      </c>
      <c r="H50" s="73" t="s">
        <v>422</v>
      </c>
      <c r="I50" s="73">
        <v>94995</v>
      </c>
      <c r="J50"/>
      <c r="K50" s="199">
        <f>G50/$G$138</f>
        <v>2.6136800516000959E-2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</row>
    <row r="51" spans="1:203" ht="25.5" x14ac:dyDescent="0.25">
      <c r="A51" s="73" t="s">
        <v>186</v>
      </c>
      <c r="B51" s="74" t="s">
        <v>391</v>
      </c>
      <c r="C51" s="78"/>
      <c r="D51" s="80"/>
      <c r="E51" s="80"/>
      <c r="F51" s="81"/>
      <c r="G51" s="82"/>
      <c r="H51" s="73"/>
      <c r="I51" s="73"/>
      <c r="J51"/>
      <c r="K51" s="86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</row>
    <row r="52" spans="1:203" ht="25.5" x14ac:dyDescent="0.25">
      <c r="A52" s="78" t="s">
        <v>191</v>
      </c>
      <c r="B52" s="79" t="s">
        <v>390</v>
      </c>
      <c r="C52" s="78" t="s">
        <v>3</v>
      </c>
      <c r="D52" s="80">
        <v>176.84</v>
      </c>
      <c r="E52" s="80">
        <v>197.43</v>
      </c>
      <c r="F52" s="81">
        <f t="shared" ref="F52:F55" si="15">E52+(E52*0.2)</f>
        <v>236.916</v>
      </c>
      <c r="G52" s="82">
        <f t="shared" ref="G52:G55" si="16">D52*F52</f>
        <v>41896.225440000002</v>
      </c>
      <c r="H52" s="73" t="s">
        <v>422</v>
      </c>
      <c r="I52" s="73">
        <v>97108</v>
      </c>
      <c r="J52"/>
      <c r="K52" s="199">
        <f>G52/$G$138</f>
        <v>0.20670862680793942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</row>
    <row r="53" spans="1:203" ht="25.5" x14ac:dyDescent="0.25">
      <c r="A53" s="78" t="s">
        <v>402</v>
      </c>
      <c r="B53" s="79" t="s">
        <v>392</v>
      </c>
      <c r="C53" s="78" t="s">
        <v>9</v>
      </c>
      <c r="D53" s="80">
        <v>314.07</v>
      </c>
      <c r="E53" s="80">
        <v>14.17</v>
      </c>
      <c r="F53" s="81">
        <f t="shared" si="15"/>
        <v>17.004000000000001</v>
      </c>
      <c r="G53" s="82">
        <f t="shared" si="16"/>
        <v>5340.4462800000001</v>
      </c>
      <c r="H53" s="73" t="s">
        <v>422</v>
      </c>
      <c r="I53" s="73">
        <v>97090</v>
      </c>
      <c r="J53"/>
      <c r="K53" s="199">
        <f>G53/$G$138</f>
        <v>2.6348825114598875E-2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</row>
    <row r="54" spans="1:203" ht="38.25" x14ac:dyDescent="0.25">
      <c r="A54" s="78" t="s">
        <v>403</v>
      </c>
      <c r="B54" s="79" t="s">
        <v>389</v>
      </c>
      <c r="C54" s="78" t="s">
        <v>9</v>
      </c>
      <c r="D54" s="80">
        <v>209.14</v>
      </c>
      <c r="E54" s="80">
        <v>16.600000000000001</v>
      </c>
      <c r="F54" s="81">
        <f t="shared" si="15"/>
        <v>19.920000000000002</v>
      </c>
      <c r="G54" s="82">
        <f t="shared" si="16"/>
        <v>4166.0688</v>
      </c>
      <c r="H54" s="73" t="s">
        <v>422</v>
      </c>
      <c r="I54" s="73">
        <v>97118</v>
      </c>
      <c r="J54"/>
      <c r="K54" s="199">
        <f>G54/$G$138</f>
        <v>2.0554652639739088E-2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</row>
    <row r="55" spans="1:203" ht="51" x14ac:dyDescent="0.25">
      <c r="A55" s="78" t="s">
        <v>431</v>
      </c>
      <c r="B55" s="79" t="s">
        <v>409</v>
      </c>
      <c r="C55" s="78" t="s">
        <v>9</v>
      </c>
      <c r="D55" s="80">
        <v>46.96</v>
      </c>
      <c r="E55" s="80">
        <f>ANALITICO!G82</f>
        <v>9.5493769999999998</v>
      </c>
      <c r="F55" s="81">
        <f t="shared" si="15"/>
        <v>11.4592524</v>
      </c>
      <c r="G55" s="82">
        <f t="shared" si="16"/>
        <v>538.12649270400004</v>
      </c>
      <c r="H55" s="73" t="s">
        <v>428</v>
      </c>
      <c r="I55" s="73" t="s">
        <v>417</v>
      </c>
      <c r="J55"/>
      <c r="K55" s="199">
        <f>G55/$G$138</f>
        <v>2.6550217158612002E-3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</row>
    <row r="56" spans="1:203" customFormat="1" ht="15" x14ac:dyDescent="0.25">
      <c r="A56" s="73" t="s">
        <v>187</v>
      </c>
      <c r="B56" s="74" t="s">
        <v>39</v>
      </c>
      <c r="C56" s="74"/>
      <c r="D56" s="126"/>
      <c r="E56" s="126"/>
      <c r="F56" s="126"/>
      <c r="G56" s="82"/>
      <c r="H56" s="77"/>
      <c r="I56" s="73"/>
      <c r="K56" s="29"/>
    </row>
    <row r="57" spans="1:203" customFormat="1" ht="25.5" x14ac:dyDescent="0.25">
      <c r="A57" s="78" t="s">
        <v>192</v>
      </c>
      <c r="B57" s="79" t="s">
        <v>99</v>
      </c>
      <c r="C57" s="192" t="s">
        <v>3</v>
      </c>
      <c r="D57" s="80">
        <v>11.63</v>
      </c>
      <c r="E57" s="80">
        <v>141.72999999999999</v>
      </c>
      <c r="F57" s="81">
        <f t="shared" ref="F57" si="17">E57+(E57*0.2)</f>
        <v>170.07599999999999</v>
      </c>
      <c r="G57" s="82">
        <f>D57*F57</f>
        <v>1977.98388</v>
      </c>
      <c r="H57" s="73" t="s">
        <v>422</v>
      </c>
      <c r="I57" s="73">
        <v>101091</v>
      </c>
      <c r="K57" s="199">
        <f>G57/$G$138</f>
        <v>9.7590254823452186E-3</v>
      </c>
    </row>
    <row r="58" spans="1:203" x14ac:dyDescent="0.2">
      <c r="A58" s="91"/>
      <c r="B58" s="96"/>
      <c r="C58" s="91"/>
      <c r="D58" s="97"/>
      <c r="E58" s="97"/>
      <c r="F58" s="97"/>
      <c r="G58" s="98"/>
      <c r="H58" s="99"/>
      <c r="I58" s="99"/>
      <c r="K58" s="30"/>
    </row>
    <row r="59" spans="1:203" x14ac:dyDescent="0.2">
      <c r="A59" s="111">
        <v>5</v>
      </c>
      <c r="B59" s="127" t="s">
        <v>238</v>
      </c>
      <c r="C59" s="124"/>
      <c r="D59" s="125"/>
      <c r="E59" s="125"/>
      <c r="F59" s="125"/>
      <c r="G59" s="123"/>
      <c r="H59" s="116" t="s">
        <v>14</v>
      </c>
      <c r="I59" s="117">
        <f>SUM(G63:G77)</f>
        <v>13000.000244351999</v>
      </c>
      <c r="K59" s="30"/>
    </row>
    <row r="60" spans="1:203" x14ac:dyDescent="0.2">
      <c r="A60" s="91"/>
      <c r="B60" s="96"/>
      <c r="C60" s="91"/>
      <c r="D60" s="97"/>
      <c r="E60" s="97"/>
      <c r="F60" s="97"/>
      <c r="G60" s="98"/>
      <c r="H60" s="99"/>
      <c r="I60" s="99"/>
      <c r="K60" s="30"/>
    </row>
    <row r="61" spans="1:203" x14ac:dyDescent="0.2">
      <c r="A61" s="92" t="s">
        <v>128</v>
      </c>
      <c r="B61" s="165" t="s">
        <v>241</v>
      </c>
      <c r="C61" s="166"/>
      <c r="D61" s="147"/>
      <c r="E61" s="147"/>
      <c r="F61" s="147"/>
      <c r="G61" s="148"/>
      <c r="H61" s="167"/>
      <c r="I61" s="168"/>
      <c r="K61" s="30"/>
    </row>
    <row r="62" spans="1:203" x14ac:dyDescent="0.2">
      <c r="A62" s="91"/>
      <c r="B62" s="170"/>
      <c r="C62" s="171"/>
      <c r="D62" s="97"/>
      <c r="E62" s="97"/>
      <c r="F62" s="97"/>
      <c r="G62" s="98"/>
      <c r="H62" s="118"/>
      <c r="I62" s="172"/>
      <c r="K62" s="30"/>
    </row>
    <row r="63" spans="1:203" ht="51" x14ac:dyDescent="0.25">
      <c r="A63" s="91" t="s">
        <v>365</v>
      </c>
      <c r="B63" s="190" t="s">
        <v>242</v>
      </c>
      <c r="C63" s="85" t="s">
        <v>4</v>
      </c>
      <c r="D63" s="80">
        <v>53.05</v>
      </c>
      <c r="E63" s="80">
        <v>11.68</v>
      </c>
      <c r="F63" s="81">
        <f t="shared" ref="F63:F66" si="18">E63+(E63*0.2)</f>
        <v>14.016</v>
      </c>
      <c r="G63" s="82">
        <f t="shared" ref="G63:G66" si="19">D63*F63</f>
        <v>743.54879999999991</v>
      </c>
      <c r="H63" s="73" t="s">
        <v>422</v>
      </c>
      <c r="I63" s="173">
        <v>96388</v>
      </c>
      <c r="J63"/>
      <c r="K63" s="199">
        <f t="shared" ref="K63:K66" si="20">G63/$G$138</f>
        <v>3.6685393445002228E-3</v>
      </c>
      <c r="L63"/>
    </row>
    <row r="64" spans="1:203" ht="25.5" x14ac:dyDescent="0.25">
      <c r="A64" s="91" t="s">
        <v>366</v>
      </c>
      <c r="B64" s="191" t="s">
        <v>247</v>
      </c>
      <c r="C64" s="85" t="s">
        <v>3</v>
      </c>
      <c r="D64" s="80">
        <v>176.84</v>
      </c>
      <c r="E64" s="80">
        <v>1.1599999999999999</v>
      </c>
      <c r="F64" s="81">
        <f t="shared" si="18"/>
        <v>1.3919999999999999</v>
      </c>
      <c r="G64" s="82">
        <f t="shared" si="19"/>
        <v>246.16127999999998</v>
      </c>
      <c r="H64" s="73" t="s">
        <v>422</v>
      </c>
      <c r="I64" s="173">
        <v>100577</v>
      </c>
      <c r="J64"/>
      <c r="K64" s="199">
        <f t="shared" si="20"/>
        <v>1.2145165734549445E-3</v>
      </c>
      <c r="L64"/>
    </row>
    <row r="65" spans="1:12" ht="51" x14ac:dyDescent="0.25">
      <c r="A65" s="91" t="s">
        <v>367</v>
      </c>
      <c r="B65" s="190" t="s">
        <v>243</v>
      </c>
      <c r="C65" s="85" t="s">
        <v>4</v>
      </c>
      <c r="D65" s="80">
        <v>70.739999999999995</v>
      </c>
      <c r="E65" s="80">
        <v>14.74</v>
      </c>
      <c r="F65" s="81">
        <f t="shared" si="18"/>
        <v>17.688000000000002</v>
      </c>
      <c r="G65" s="82">
        <f t="shared" si="19"/>
        <v>1251.2491200000002</v>
      </c>
      <c r="H65" s="73" t="s">
        <v>422</v>
      </c>
      <c r="I65" s="173">
        <v>101134</v>
      </c>
      <c r="J65"/>
      <c r="K65" s="199">
        <f t="shared" si="20"/>
        <v>6.173443661655135E-3</v>
      </c>
      <c r="L65"/>
    </row>
    <row r="66" spans="1:12" ht="38.25" x14ac:dyDescent="0.25">
      <c r="A66" s="91" t="s">
        <v>368</v>
      </c>
      <c r="B66" s="190" t="s">
        <v>269</v>
      </c>
      <c r="C66" s="85" t="s">
        <v>4</v>
      </c>
      <c r="D66" s="80">
        <v>26.53</v>
      </c>
      <c r="E66" s="80">
        <v>125.34</v>
      </c>
      <c r="F66" s="81">
        <f t="shared" si="18"/>
        <v>150.40800000000002</v>
      </c>
      <c r="G66" s="82">
        <f t="shared" si="19"/>
        <v>3990.3242400000004</v>
      </c>
      <c r="H66" s="73" t="s">
        <v>422</v>
      </c>
      <c r="I66" s="173">
        <v>96396</v>
      </c>
      <c r="J66"/>
      <c r="K66" s="199">
        <f t="shared" si="20"/>
        <v>1.9687559810133447E-2</v>
      </c>
      <c r="L66"/>
    </row>
    <row r="67" spans="1:12" x14ac:dyDescent="0.2">
      <c r="A67" s="91"/>
      <c r="B67" s="191"/>
      <c r="C67" s="85"/>
      <c r="D67" s="97"/>
      <c r="E67" s="97"/>
      <c r="F67" s="97"/>
      <c r="G67" s="98"/>
      <c r="H67" s="118"/>
      <c r="I67" s="173"/>
      <c r="K67" s="30"/>
    </row>
    <row r="68" spans="1:12" x14ac:dyDescent="0.2">
      <c r="A68" s="92" t="s">
        <v>129</v>
      </c>
      <c r="B68" s="165" t="s">
        <v>244</v>
      </c>
      <c r="C68" s="166"/>
      <c r="D68" s="147"/>
      <c r="E68" s="147"/>
      <c r="F68" s="147"/>
      <c r="G68" s="148"/>
      <c r="H68" s="167"/>
      <c r="I68" s="168"/>
      <c r="K68" s="30"/>
    </row>
    <row r="69" spans="1:12" x14ac:dyDescent="0.2">
      <c r="A69" s="91"/>
      <c r="B69" s="170"/>
      <c r="C69" s="171"/>
      <c r="D69" s="97"/>
      <c r="E69" s="97"/>
      <c r="F69" s="97"/>
      <c r="G69" s="98"/>
      <c r="H69" s="118"/>
      <c r="I69" s="172"/>
      <c r="K69" s="30"/>
    </row>
    <row r="70" spans="1:12" ht="63.75" x14ac:dyDescent="0.25">
      <c r="A70" s="91" t="s">
        <v>432</v>
      </c>
      <c r="B70" s="203" t="s">
        <v>273</v>
      </c>
      <c r="C70" s="204" t="s">
        <v>3</v>
      </c>
      <c r="D70" s="80">
        <v>48.5</v>
      </c>
      <c r="E70" s="80">
        <f>ANALITICO!G97</f>
        <v>7.3101223199999987</v>
      </c>
      <c r="F70" s="81">
        <f t="shared" ref="F70:F73" si="21">E70+(E70*0.2)</f>
        <v>8.7721467839999985</v>
      </c>
      <c r="G70" s="82">
        <f>D70*F70</f>
        <v>425.44911902399991</v>
      </c>
      <c r="H70" s="73" t="s">
        <v>429</v>
      </c>
      <c r="I70" s="205">
        <v>96401</v>
      </c>
      <c r="J70"/>
      <c r="K70" s="199">
        <f>G70/$G$138</f>
        <v>2.0990913201964713E-3</v>
      </c>
      <c r="L70"/>
    </row>
    <row r="71" spans="1:12" ht="38.25" x14ac:dyDescent="0.25">
      <c r="A71" s="91" t="s">
        <v>370</v>
      </c>
      <c r="B71" s="191" t="s">
        <v>249</v>
      </c>
      <c r="C71" s="85" t="s">
        <v>4</v>
      </c>
      <c r="D71" s="80">
        <v>1.94</v>
      </c>
      <c r="E71" s="80">
        <v>1458.79</v>
      </c>
      <c r="F71" s="81">
        <f t="shared" si="21"/>
        <v>1750.548</v>
      </c>
      <c r="G71" s="82">
        <f>D71*F71</f>
        <v>3396.0631199999998</v>
      </c>
      <c r="H71" s="73" t="s">
        <v>422</v>
      </c>
      <c r="I71" s="173">
        <v>95995</v>
      </c>
      <c r="J71"/>
      <c r="K71" s="199">
        <f>G71/$G$138</f>
        <v>1.6755579690433474E-2</v>
      </c>
      <c r="L71"/>
    </row>
    <row r="72" spans="1:12" ht="63.75" x14ac:dyDescent="0.25">
      <c r="A72" s="91" t="s">
        <v>433</v>
      </c>
      <c r="B72" s="203" t="s">
        <v>245</v>
      </c>
      <c r="C72" s="204" t="s">
        <v>3</v>
      </c>
      <c r="D72" s="80">
        <v>48.5</v>
      </c>
      <c r="E72" s="80">
        <f>ANALITICO!G112</f>
        <v>2.3935650399999999</v>
      </c>
      <c r="F72" s="81">
        <f t="shared" si="21"/>
        <v>2.8722780480000001</v>
      </c>
      <c r="G72" s="82">
        <f>D72*F72</f>
        <v>139.305485328</v>
      </c>
      <c r="H72" s="73" t="s">
        <v>429</v>
      </c>
      <c r="I72" s="205">
        <v>96402</v>
      </c>
      <c r="J72"/>
      <c r="K72" s="199">
        <f>G72/$G$138</f>
        <v>6.8730882738357807E-4</v>
      </c>
      <c r="L72"/>
    </row>
    <row r="73" spans="1:12" ht="25.5" x14ac:dyDescent="0.25">
      <c r="A73" s="91" t="s">
        <v>372</v>
      </c>
      <c r="B73" s="191" t="s">
        <v>248</v>
      </c>
      <c r="C73" s="85" t="s">
        <v>197</v>
      </c>
      <c r="D73" s="80">
        <v>25.22</v>
      </c>
      <c r="E73" s="80">
        <v>2.3199999999999998</v>
      </c>
      <c r="F73" s="81">
        <f t="shared" si="21"/>
        <v>2.7839999999999998</v>
      </c>
      <c r="G73" s="82">
        <f>D73*F73</f>
        <v>70.212479999999985</v>
      </c>
      <c r="H73" s="73" t="s">
        <v>422</v>
      </c>
      <c r="I73" s="173">
        <v>95875</v>
      </c>
      <c r="J73"/>
      <c r="K73" s="199">
        <f>G73/$G$138</f>
        <v>3.4641605951745867E-4</v>
      </c>
      <c r="L73"/>
    </row>
    <row r="74" spans="1:12" x14ac:dyDescent="0.2">
      <c r="A74" s="91"/>
      <c r="B74" s="206"/>
      <c r="C74" s="207"/>
      <c r="D74" s="97"/>
      <c r="E74" s="97"/>
      <c r="F74" s="97"/>
      <c r="G74" s="98"/>
      <c r="H74" s="118"/>
      <c r="I74" s="208"/>
      <c r="K74" s="30"/>
    </row>
    <row r="75" spans="1:12" x14ac:dyDescent="0.2">
      <c r="A75" s="92" t="s">
        <v>364</v>
      </c>
      <c r="B75" s="165" t="s">
        <v>251</v>
      </c>
      <c r="C75" s="166"/>
      <c r="D75" s="147"/>
      <c r="E75" s="147"/>
      <c r="F75" s="147"/>
      <c r="G75" s="148"/>
      <c r="H75" s="167"/>
      <c r="I75" s="168"/>
      <c r="K75" s="30"/>
    </row>
    <row r="76" spans="1:12" x14ac:dyDescent="0.2">
      <c r="A76" s="91"/>
      <c r="B76" s="170"/>
      <c r="C76" s="171"/>
      <c r="D76" s="97"/>
      <c r="E76" s="97"/>
      <c r="F76" s="97"/>
      <c r="G76" s="98"/>
      <c r="H76" s="118"/>
      <c r="I76" s="172"/>
      <c r="J76" s="30"/>
      <c r="K76" s="30"/>
      <c r="L76" s="30"/>
    </row>
    <row r="77" spans="1:12" ht="51" x14ac:dyDescent="0.25">
      <c r="A77" s="91" t="s">
        <v>373</v>
      </c>
      <c r="B77" s="190" t="s">
        <v>246</v>
      </c>
      <c r="C77" s="85" t="s">
        <v>6</v>
      </c>
      <c r="D77" s="80">
        <v>44.55</v>
      </c>
      <c r="E77" s="80">
        <v>51.21</v>
      </c>
      <c r="F77" s="81">
        <f t="shared" ref="F77" si="22">E77+(E77*0.2)</f>
        <v>61.451999999999998</v>
      </c>
      <c r="G77" s="82">
        <f>D77*F77</f>
        <v>2737.6865999999995</v>
      </c>
      <c r="H77" s="73" t="s">
        <v>422</v>
      </c>
      <c r="I77" s="173">
        <v>94267</v>
      </c>
      <c r="J77"/>
      <c r="K77" s="199">
        <f>G77/$G$138</f>
        <v>1.3507265434375044E-2</v>
      </c>
      <c r="L77"/>
    </row>
    <row r="78" spans="1:12" x14ac:dyDescent="0.2">
      <c r="A78" s="91"/>
      <c r="B78" s="96"/>
      <c r="C78" s="91"/>
      <c r="D78" s="97"/>
      <c r="E78" s="97"/>
      <c r="F78" s="97"/>
      <c r="G78" s="98"/>
      <c r="H78" s="99"/>
      <c r="I78" s="99"/>
      <c r="K78" s="30"/>
    </row>
    <row r="79" spans="1:12" x14ac:dyDescent="0.2">
      <c r="A79" s="111">
        <v>6</v>
      </c>
      <c r="B79" s="127" t="s">
        <v>202</v>
      </c>
      <c r="C79" s="124"/>
      <c r="D79" s="125"/>
      <c r="E79" s="125"/>
      <c r="F79" s="125"/>
      <c r="G79" s="123"/>
      <c r="H79" s="116" t="s">
        <v>14</v>
      </c>
      <c r="I79" s="117">
        <f>SUM(G81:G82)</f>
        <v>8023.9177200000004</v>
      </c>
      <c r="K79" s="30"/>
    </row>
    <row r="80" spans="1:12" x14ac:dyDescent="0.2">
      <c r="A80" s="91"/>
      <c r="B80" s="96"/>
      <c r="C80" s="91"/>
      <c r="D80" s="97"/>
      <c r="E80" s="97"/>
      <c r="F80" s="97"/>
      <c r="G80" s="98"/>
      <c r="H80" s="99"/>
      <c r="I80" s="99"/>
      <c r="K80" s="30"/>
    </row>
    <row r="81" spans="1:12" x14ac:dyDescent="0.2">
      <c r="A81" s="73" t="s">
        <v>181</v>
      </c>
      <c r="B81" s="74" t="s">
        <v>202</v>
      </c>
      <c r="C81" s="78"/>
      <c r="D81" s="97"/>
      <c r="E81" s="97"/>
      <c r="F81" s="97"/>
      <c r="G81" s="98"/>
      <c r="H81" s="95"/>
      <c r="I81" s="73"/>
      <c r="K81" s="30"/>
    </row>
    <row r="82" spans="1:12" ht="25.5" x14ac:dyDescent="0.25">
      <c r="A82" s="78" t="s">
        <v>182</v>
      </c>
      <c r="B82" s="79" t="s">
        <v>203</v>
      </c>
      <c r="C82" s="78" t="s">
        <v>3</v>
      </c>
      <c r="D82" s="80">
        <v>432.23</v>
      </c>
      <c r="E82" s="80">
        <v>15.47</v>
      </c>
      <c r="F82" s="81">
        <f t="shared" ref="F82" si="23">E82+(E82*0.2)</f>
        <v>18.564</v>
      </c>
      <c r="G82" s="82">
        <f>D82*F82</f>
        <v>8023.9177200000004</v>
      </c>
      <c r="H82" s="73" t="s">
        <v>422</v>
      </c>
      <c r="I82" s="73">
        <v>98504</v>
      </c>
      <c r="J82"/>
      <c r="K82" s="199">
        <f>G82/$G$138</f>
        <v>3.9588602460057132E-2</v>
      </c>
      <c r="L82"/>
    </row>
    <row r="83" spans="1:12" x14ac:dyDescent="0.2">
      <c r="A83" s="91"/>
      <c r="B83" s="96"/>
      <c r="C83" s="91"/>
      <c r="D83" s="97"/>
      <c r="E83" s="97"/>
      <c r="F83" s="97"/>
      <c r="G83" s="98"/>
      <c r="H83" s="99"/>
      <c r="I83" s="99"/>
      <c r="K83" s="30"/>
    </row>
    <row r="84" spans="1:12" x14ac:dyDescent="0.2">
      <c r="A84" s="111">
        <v>7</v>
      </c>
      <c r="B84" s="127" t="s">
        <v>201</v>
      </c>
      <c r="C84" s="124"/>
      <c r="D84" s="125"/>
      <c r="E84" s="125"/>
      <c r="F84" s="125"/>
      <c r="G84" s="123"/>
      <c r="H84" s="116" t="s">
        <v>14</v>
      </c>
      <c r="I84" s="117">
        <f>SUM(G89:G136)</f>
        <v>78598.834170144008</v>
      </c>
      <c r="K84" s="30"/>
    </row>
    <row r="85" spans="1:12" x14ac:dyDescent="0.2">
      <c r="A85" s="91"/>
      <c r="B85" s="96"/>
      <c r="C85" s="91"/>
      <c r="D85" s="97"/>
      <c r="E85" s="97"/>
      <c r="F85" s="97"/>
      <c r="G85" s="98"/>
      <c r="H85" s="99"/>
      <c r="I85" s="99"/>
      <c r="K85" s="30"/>
    </row>
    <row r="86" spans="1:12" x14ac:dyDescent="0.2">
      <c r="A86" s="87" t="s">
        <v>172</v>
      </c>
      <c r="B86" s="88" t="s">
        <v>284</v>
      </c>
      <c r="C86" s="88"/>
      <c r="D86" s="150"/>
      <c r="E86" s="150"/>
      <c r="F86" s="150"/>
      <c r="G86" s="89"/>
      <c r="H86" s="90"/>
      <c r="I86" s="87"/>
      <c r="K86" s="30"/>
    </row>
    <row r="87" spans="1:12" x14ac:dyDescent="0.2">
      <c r="A87" s="73"/>
      <c r="B87" s="74"/>
      <c r="C87" s="74"/>
      <c r="D87" s="128"/>
      <c r="E87" s="128"/>
      <c r="F87" s="128"/>
      <c r="G87" s="75"/>
      <c r="H87" s="77"/>
      <c r="I87" s="73"/>
      <c r="J87" s="30"/>
      <c r="K87" s="30"/>
      <c r="L87" s="30"/>
    </row>
    <row r="88" spans="1:12" x14ac:dyDescent="0.2">
      <c r="A88" s="73" t="s">
        <v>176</v>
      </c>
      <c r="B88" s="74" t="s">
        <v>291</v>
      </c>
      <c r="C88" s="78"/>
      <c r="D88" s="80"/>
      <c r="E88" s="80"/>
      <c r="F88" s="81"/>
      <c r="G88" s="82"/>
      <c r="H88" s="73"/>
      <c r="I88" s="73"/>
      <c r="K88" s="30"/>
    </row>
    <row r="89" spans="1:12" ht="38.25" x14ac:dyDescent="0.2">
      <c r="A89" s="78" t="s">
        <v>306</v>
      </c>
      <c r="B89" s="79" t="s">
        <v>290</v>
      </c>
      <c r="C89" s="78" t="s">
        <v>6</v>
      </c>
      <c r="D89" s="80">
        <v>29</v>
      </c>
      <c r="E89" s="80">
        <v>110.02</v>
      </c>
      <c r="F89" s="81">
        <f>E89+(E89*0.2)</f>
        <v>132.024</v>
      </c>
      <c r="G89" s="82">
        <f>D89*F89</f>
        <v>3828.6959999999999</v>
      </c>
      <c r="H89" s="73" t="s">
        <v>422</v>
      </c>
      <c r="I89" s="73">
        <v>101175</v>
      </c>
      <c r="K89" s="199">
        <f>G89/$G$138</f>
        <v>1.8890114427096951E-2</v>
      </c>
    </row>
    <row r="90" spans="1:12" x14ac:dyDescent="0.2">
      <c r="A90" s="73" t="s">
        <v>299</v>
      </c>
      <c r="B90" s="74" t="s">
        <v>7</v>
      </c>
      <c r="C90" s="74"/>
      <c r="D90" s="128"/>
      <c r="E90" s="128"/>
      <c r="F90" s="128"/>
      <c r="G90" s="75"/>
      <c r="H90" s="77"/>
      <c r="I90" s="73"/>
      <c r="K90" s="30"/>
    </row>
    <row r="91" spans="1:12" ht="25.5" x14ac:dyDescent="0.2">
      <c r="A91" s="78" t="s">
        <v>307</v>
      </c>
      <c r="B91" s="79" t="s">
        <v>29</v>
      </c>
      <c r="C91" s="78" t="s">
        <v>4</v>
      </c>
      <c r="D91" s="80">
        <v>14.67</v>
      </c>
      <c r="E91" s="80">
        <v>93.79</v>
      </c>
      <c r="F91" s="81">
        <f t="shared" ref="F91" si="24">E91+(E91*0.2)</f>
        <v>112.548</v>
      </c>
      <c r="G91" s="82">
        <f>D91*F91</f>
        <v>1651.07916</v>
      </c>
      <c r="H91" s="73" t="s">
        <v>422</v>
      </c>
      <c r="I91" s="73">
        <v>93358</v>
      </c>
      <c r="K91" s="199">
        <f>G91/$G$138</f>
        <v>8.1461349400932109E-3</v>
      </c>
    </row>
    <row r="92" spans="1:12" x14ac:dyDescent="0.2">
      <c r="A92" s="73" t="s">
        <v>300</v>
      </c>
      <c r="B92" s="74" t="s">
        <v>8</v>
      </c>
      <c r="C92" s="74"/>
      <c r="D92" s="128"/>
      <c r="E92" s="128"/>
      <c r="F92" s="128"/>
      <c r="G92" s="76"/>
      <c r="H92" s="77"/>
      <c r="I92" s="73"/>
      <c r="K92" s="30"/>
    </row>
    <row r="93" spans="1:12" ht="25.5" x14ac:dyDescent="0.2">
      <c r="A93" s="78" t="s">
        <v>308</v>
      </c>
      <c r="B93" s="79" t="s">
        <v>30</v>
      </c>
      <c r="C93" s="78" t="s">
        <v>4</v>
      </c>
      <c r="D93" s="80">
        <v>8.84</v>
      </c>
      <c r="E93" s="80">
        <v>56.87</v>
      </c>
      <c r="F93" s="81">
        <f t="shared" ref="F93" si="25">E93+(E93*0.2)</f>
        <v>68.244</v>
      </c>
      <c r="G93" s="82">
        <f>D93*F93</f>
        <v>603.27696000000003</v>
      </c>
      <c r="H93" s="73" t="s">
        <v>422</v>
      </c>
      <c r="I93" s="73">
        <v>96995</v>
      </c>
      <c r="K93" s="199">
        <f>G93/$G$138</f>
        <v>2.9764626926847134E-3</v>
      </c>
    </row>
    <row r="94" spans="1:12" x14ac:dyDescent="0.2">
      <c r="A94" s="73" t="s">
        <v>301</v>
      </c>
      <c r="B94" s="74" t="s">
        <v>214</v>
      </c>
      <c r="C94" s="74"/>
      <c r="D94" s="128"/>
      <c r="E94" s="128"/>
      <c r="F94" s="128"/>
      <c r="G94" s="75"/>
      <c r="H94" s="77"/>
      <c r="I94" s="73"/>
      <c r="K94" s="30"/>
    </row>
    <row r="95" spans="1:12" ht="38.25" x14ac:dyDescent="0.2">
      <c r="A95" s="78" t="s">
        <v>309</v>
      </c>
      <c r="B95" s="79" t="s">
        <v>103</v>
      </c>
      <c r="C95" s="78" t="s">
        <v>3</v>
      </c>
      <c r="D95" s="80">
        <v>49.13</v>
      </c>
      <c r="E95" s="80">
        <v>84.7</v>
      </c>
      <c r="F95" s="81">
        <f t="shared" ref="F95" si="26">E95+(E95*0.2)</f>
        <v>101.64</v>
      </c>
      <c r="G95" s="82">
        <f>D95*F95</f>
        <v>4993.5732000000007</v>
      </c>
      <c r="H95" s="73" t="s">
        <v>422</v>
      </c>
      <c r="I95" s="73">
        <v>96536</v>
      </c>
      <c r="K95" s="199">
        <f>G95/$G$138</f>
        <v>2.4637414186993355E-2</v>
      </c>
    </row>
    <row r="96" spans="1:12" x14ac:dyDescent="0.2">
      <c r="A96" s="73" t="s">
        <v>302</v>
      </c>
      <c r="B96" s="74" t="s">
        <v>215</v>
      </c>
      <c r="C96" s="74"/>
      <c r="D96" s="128"/>
      <c r="E96" s="80"/>
      <c r="F96" s="80"/>
      <c r="G96" s="76"/>
      <c r="H96" s="77"/>
      <c r="I96" s="73"/>
      <c r="K96" s="30"/>
    </row>
    <row r="97" spans="1:12" ht="25.5" x14ac:dyDescent="0.2">
      <c r="A97" s="78" t="s">
        <v>310</v>
      </c>
      <c r="B97" s="79" t="s">
        <v>104</v>
      </c>
      <c r="C97" s="78" t="s">
        <v>9</v>
      </c>
      <c r="D97" s="80">
        <v>43.75</v>
      </c>
      <c r="E97" s="81">
        <v>17.95</v>
      </c>
      <c r="F97" s="81">
        <f t="shared" ref="F97:F98" si="27">E97+(E97*0.2)</f>
        <v>21.54</v>
      </c>
      <c r="G97" s="82">
        <f>D97*F97</f>
        <v>942.375</v>
      </c>
      <c r="H97" s="73" t="s">
        <v>422</v>
      </c>
      <c r="I97" s="73">
        <v>96543</v>
      </c>
      <c r="K97" s="199">
        <f>G97/$G$138</f>
        <v>4.6495129368420707E-3</v>
      </c>
    </row>
    <row r="98" spans="1:12" ht="25.5" x14ac:dyDescent="0.2">
      <c r="A98" s="78" t="s">
        <v>311</v>
      </c>
      <c r="B98" s="79" t="s">
        <v>216</v>
      </c>
      <c r="C98" s="78" t="s">
        <v>9</v>
      </c>
      <c r="D98" s="80">
        <v>153.32</v>
      </c>
      <c r="E98" s="81">
        <v>14.97</v>
      </c>
      <c r="F98" s="81">
        <f t="shared" si="27"/>
        <v>17.964000000000002</v>
      </c>
      <c r="G98" s="82">
        <f>D98*F98</f>
        <v>2754.2404800000004</v>
      </c>
      <c r="H98" s="73" t="s">
        <v>422</v>
      </c>
      <c r="I98" s="73">
        <v>96545</v>
      </c>
      <c r="K98" s="199">
        <f>G98/$G$138</f>
        <v>1.3588939374382934E-2</v>
      </c>
    </row>
    <row r="99" spans="1:12" x14ac:dyDescent="0.2">
      <c r="A99" s="73" t="s">
        <v>303</v>
      </c>
      <c r="B99" s="74" t="s">
        <v>17</v>
      </c>
      <c r="C99" s="74"/>
      <c r="D99" s="128"/>
      <c r="E99" s="128"/>
      <c r="F99" s="128"/>
      <c r="G99" s="76"/>
      <c r="H99" s="77"/>
      <c r="I99" s="73"/>
      <c r="K99" s="30"/>
    </row>
    <row r="100" spans="1:12" ht="25.5" x14ac:dyDescent="0.2">
      <c r="A100" s="78" t="s">
        <v>312</v>
      </c>
      <c r="B100" s="79" t="s">
        <v>105</v>
      </c>
      <c r="C100" s="78" t="s">
        <v>4</v>
      </c>
      <c r="D100" s="80">
        <v>0.8</v>
      </c>
      <c r="E100" s="80">
        <v>249.72</v>
      </c>
      <c r="F100" s="81">
        <f t="shared" ref="F100" si="28">E100+(E100*0.2)</f>
        <v>299.66399999999999</v>
      </c>
      <c r="G100" s="82">
        <f>D100*F100</f>
        <v>239.7312</v>
      </c>
      <c r="H100" s="73" t="s">
        <v>422</v>
      </c>
      <c r="I100" s="73">
        <v>101619</v>
      </c>
      <c r="K100" s="199">
        <f>G100/$G$138</f>
        <v>1.1827916867114194E-3</v>
      </c>
    </row>
    <row r="101" spans="1:12" x14ac:dyDescent="0.2">
      <c r="A101" s="73" t="s">
        <v>304</v>
      </c>
      <c r="B101" s="74" t="s">
        <v>217</v>
      </c>
      <c r="C101" s="74"/>
      <c r="D101" s="128"/>
      <c r="E101" s="128"/>
      <c r="F101" s="128"/>
      <c r="G101" s="76"/>
      <c r="H101" s="77"/>
      <c r="I101" s="73"/>
      <c r="K101" s="30"/>
    </row>
    <row r="102" spans="1:12" ht="38.25" x14ac:dyDescent="0.2">
      <c r="A102" s="78" t="s">
        <v>313</v>
      </c>
      <c r="B102" s="79" t="s">
        <v>218</v>
      </c>
      <c r="C102" s="78" t="s">
        <v>4</v>
      </c>
      <c r="D102" s="80">
        <v>5.0599999999999996</v>
      </c>
      <c r="E102" s="80">
        <v>590.72</v>
      </c>
      <c r="F102" s="81">
        <f t="shared" ref="F102" si="29">E102+(E102*0.2)</f>
        <v>708.86400000000003</v>
      </c>
      <c r="G102" s="82">
        <f>D102*F102</f>
        <v>3586.8518399999998</v>
      </c>
      <c r="H102" s="73" t="s">
        <v>422</v>
      </c>
      <c r="I102" s="73">
        <v>96557</v>
      </c>
      <c r="K102" s="199">
        <f>G102/$G$138</f>
        <v>1.7696897766404866E-2</v>
      </c>
    </row>
    <row r="103" spans="1:12" x14ac:dyDescent="0.2">
      <c r="A103" s="73" t="s">
        <v>305</v>
      </c>
      <c r="B103" s="74" t="s">
        <v>219</v>
      </c>
      <c r="C103" s="74"/>
      <c r="D103" s="128"/>
      <c r="E103" s="128"/>
      <c r="F103" s="128"/>
      <c r="G103" s="76"/>
      <c r="H103" s="77"/>
      <c r="I103" s="73"/>
      <c r="K103" s="30"/>
    </row>
    <row r="104" spans="1:12" ht="25.5" x14ac:dyDescent="0.2">
      <c r="A104" s="78" t="s">
        <v>314</v>
      </c>
      <c r="B104" s="79" t="s">
        <v>220</v>
      </c>
      <c r="C104" s="78" t="s">
        <v>3</v>
      </c>
      <c r="D104" s="80">
        <v>57.5</v>
      </c>
      <c r="E104" s="80">
        <v>45.56</v>
      </c>
      <c r="F104" s="81">
        <f t="shared" ref="F104" si="30">E104+(E104*0.2)</f>
        <v>54.672000000000004</v>
      </c>
      <c r="G104" s="82">
        <f>D104*F104</f>
        <v>3143.6400000000003</v>
      </c>
      <c r="H104" s="73" t="s">
        <v>422</v>
      </c>
      <c r="I104" s="73">
        <v>98557</v>
      </c>
      <c r="K104" s="199">
        <f>G104/$G$138</f>
        <v>1.5510168296882038E-2</v>
      </c>
    </row>
    <row r="105" spans="1:12" ht="15" x14ac:dyDescent="0.2">
      <c r="A105" s="78"/>
      <c r="B105" s="79"/>
      <c r="C105" s="78"/>
      <c r="D105" s="80"/>
      <c r="E105" s="80"/>
      <c r="F105" s="81"/>
      <c r="G105" s="82"/>
      <c r="H105" s="73"/>
      <c r="I105" s="73"/>
      <c r="J105" s="30"/>
      <c r="K105" s="86"/>
      <c r="L105" s="30"/>
    </row>
    <row r="106" spans="1:12" x14ac:dyDescent="0.2">
      <c r="A106" s="92" t="s">
        <v>173</v>
      </c>
      <c r="B106" s="146" t="s">
        <v>285</v>
      </c>
      <c r="C106" s="93"/>
      <c r="D106" s="147"/>
      <c r="E106" s="147"/>
      <c r="F106" s="147"/>
      <c r="G106" s="148"/>
      <c r="H106" s="149"/>
      <c r="I106" s="149"/>
      <c r="K106" s="30"/>
    </row>
    <row r="107" spans="1:12" x14ac:dyDescent="0.2">
      <c r="A107" s="94"/>
      <c r="B107" s="100"/>
      <c r="C107" s="91"/>
      <c r="D107" s="97"/>
      <c r="E107" s="97"/>
      <c r="F107" s="97"/>
      <c r="G107" s="98"/>
      <c r="H107" s="99"/>
      <c r="I107" s="99"/>
      <c r="J107" s="30"/>
      <c r="K107" s="30"/>
      <c r="L107" s="30"/>
    </row>
    <row r="108" spans="1:12" x14ac:dyDescent="0.2">
      <c r="A108" s="94" t="s">
        <v>177</v>
      </c>
      <c r="B108" s="74" t="s">
        <v>214</v>
      </c>
      <c r="C108" s="74"/>
      <c r="D108" s="128"/>
      <c r="E108" s="128"/>
      <c r="F108" s="128"/>
      <c r="G108" s="75"/>
      <c r="H108" s="77"/>
      <c r="I108" s="73"/>
      <c r="K108" s="30"/>
    </row>
    <row r="109" spans="1:12" ht="51" x14ac:dyDescent="0.2">
      <c r="A109" s="91" t="s">
        <v>318</v>
      </c>
      <c r="B109" s="79" t="s">
        <v>97</v>
      </c>
      <c r="C109" s="78" t="s">
        <v>3</v>
      </c>
      <c r="D109" s="80">
        <v>17.178000000000001</v>
      </c>
      <c r="E109" s="80">
        <v>84.83</v>
      </c>
      <c r="F109" s="81">
        <f t="shared" ref="F109" si="31">E109+(E109*0.2)</f>
        <v>101.79599999999999</v>
      </c>
      <c r="G109" s="82">
        <f>D109*F109</f>
        <v>1748.6516879999999</v>
      </c>
      <c r="H109" s="73" t="s">
        <v>422</v>
      </c>
      <c r="I109" s="73">
        <v>92419</v>
      </c>
      <c r="K109" s="199">
        <f>G109/$G$138</f>
        <v>8.6275406768926647E-3</v>
      </c>
    </row>
    <row r="110" spans="1:12" x14ac:dyDescent="0.2">
      <c r="A110" s="73" t="s">
        <v>178</v>
      </c>
      <c r="B110" s="74" t="s">
        <v>18</v>
      </c>
      <c r="C110" s="74"/>
      <c r="D110" s="80"/>
      <c r="E110" s="80"/>
      <c r="F110" s="80"/>
      <c r="G110" s="76"/>
      <c r="H110" s="77"/>
      <c r="I110" s="73"/>
      <c r="K110" s="30"/>
    </row>
    <row r="111" spans="1:12" ht="38.25" x14ac:dyDescent="0.2">
      <c r="A111" s="78" t="s">
        <v>319</v>
      </c>
      <c r="B111" s="79" t="s">
        <v>118</v>
      </c>
      <c r="C111" s="78" t="s">
        <v>9</v>
      </c>
      <c r="D111" s="80">
        <v>14.29</v>
      </c>
      <c r="E111" s="81">
        <v>14.3</v>
      </c>
      <c r="F111" s="81">
        <f t="shared" ref="F111:F112" si="32">E111+(E111*0.2)</f>
        <v>17.16</v>
      </c>
      <c r="G111" s="82">
        <f>D111*F111</f>
        <v>245.21639999999999</v>
      </c>
      <c r="H111" s="73" t="s">
        <v>422</v>
      </c>
      <c r="I111" s="73">
        <v>92759</v>
      </c>
      <c r="K111" s="199">
        <f>G111/$G$138</f>
        <v>1.2098547012875341E-3</v>
      </c>
    </row>
    <row r="112" spans="1:12" ht="48.75" customHeight="1" x14ac:dyDescent="0.2">
      <c r="A112" s="78" t="s">
        <v>320</v>
      </c>
      <c r="B112" s="79" t="s">
        <v>221</v>
      </c>
      <c r="C112" s="78" t="s">
        <v>9</v>
      </c>
      <c r="D112" s="80">
        <v>101.85</v>
      </c>
      <c r="E112" s="81">
        <v>12.69</v>
      </c>
      <c r="F112" s="81">
        <f t="shared" si="32"/>
        <v>15.228</v>
      </c>
      <c r="G112" s="82">
        <f>D112*F112</f>
        <v>1550.9717999999998</v>
      </c>
      <c r="H112" s="73" t="s">
        <v>422</v>
      </c>
      <c r="I112" s="73">
        <v>92761</v>
      </c>
      <c r="K112" s="199">
        <f>G112/$G$138</f>
        <v>7.6522227868706539E-3</v>
      </c>
    </row>
    <row r="113" spans="1:12" x14ac:dyDescent="0.2">
      <c r="A113" s="73" t="s">
        <v>315</v>
      </c>
      <c r="B113" s="74" t="s">
        <v>108</v>
      </c>
      <c r="C113" s="74"/>
      <c r="D113" s="80"/>
      <c r="E113" s="128"/>
      <c r="F113" s="128"/>
      <c r="G113" s="76"/>
      <c r="H113" s="77"/>
      <c r="I113" s="73"/>
      <c r="K113" s="30"/>
    </row>
    <row r="114" spans="1:12" ht="51" x14ac:dyDescent="0.2">
      <c r="A114" s="78" t="s">
        <v>321</v>
      </c>
      <c r="B114" s="79" t="s">
        <v>226</v>
      </c>
      <c r="C114" s="78" t="s">
        <v>4</v>
      </c>
      <c r="D114" s="80">
        <v>0.8</v>
      </c>
      <c r="E114" s="80">
        <f>ANALITICO!G123</f>
        <v>555.42700000000002</v>
      </c>
      <c r="F114" s="81">
        <f t="shared" ref="F114" si="33">E114+(E114*0.2)</f>
        <v>666.51240000000007</v>
      </c>
      <c r="G114" s="82">
        <f>D114*F114</f>
        <v>533.20992000000012</v>
      </c>
      <c r="H114" s="73" t="s">
        <v>425</v>
      </c>
      <c r="I114" s="73" t="s">
        <v>227</v>
      </c>
      <c r="K114" s="199">
        <f>G114/$G$138</f>
        <v>2.6307642086139025E-3</v>
      </c>
    </row>
    <row r="115" spans="1:12" ht="24" customHeight="1" x14ac:dyDescent="0.2">
      <c r="A115" s="73" t="s">
        <v>193</v>
      </c>
      <c r="B115" s="74" t="s">
        <v>106</v>
      </c>
      <c r="C115" s="78"/>
      <c r="D115" s="80"/>
      <c r="E115" s="80"/>
      <c r="F115" s="81"/>
      <c r="G115" s="82"/>
      <c r="H115" s="73"/>
      <c r="I115" s="73"/>
      <c r="K115" s="30"/>
    </row>
    <row r="116" spans="1:12" ht="38.25" customHeight="1" x14ac:dyDescent="0.2">
      <c r="A116" s="78" t="s">
        <v>322</v>
      </c>
      <c r="B116" s="79" t="s">
        <v>107</v>
      </c>
      <c r="C116" s="78" t="s">
        <v>4</v>
      </c>
      <c r="D116" s="80">
        <v>0.8</v>
      </c>
      <c r="E116" s="80">
        <v>44.23</v>
      </c>
      <c r="F116" s="81">
        <f t="shared" ref="F116" si="34">E116+(E116*0.2)</f>
        <v>53.075999999999993</v>
      </c>
      <c r="G116" s="82">
        <f>D116*F116</f>
        <v>42.460799999999999</v>
      </c>
      <c r="H116" s="73" t="s">
        <v>422</v>
      </c>
      <c r="I116" s="73">
        <v>103673</v>
      </c>
      <c r="K116" s="199">
        <f>G116/$G$138</f>
        <v>2.0949413864827039E-4</v>
      </c>
    </row>
    <row r="117" spans="1:12" x14ac:dyDescent="0.2">
      <c r="A117" s="73" t="s">
        <v>316</v>
      </c>
      <c r="B117" s="74" t="s">
        <v>297</v>
      </c>
      <c r="C117" s="78"/>
      <c r="D117" s="80"/>
      <c r="E117" s="80"/>
      <c r="F117" s="81"/>
      <c r="G117" s="82"/>
      <c r="H117" s="73"/>
      <c r="I117" s="73"/>
      <c r="J117" s="30"/>
      <c r="K117" s="30"/>
      <c r="L117" s="30"/>
    </row>
    <row r="118" spans="1:12" ht="38.25" customHeight="1" x14ac:dyDescent="0.2">
      <c r="A118" s="78" t="s">
        <v>323</v>
      </c>
      <c r="B118" s="79" t="s">
        <v>296</v>
      </c>
      <c r="C118" s="78" t="s">
        <v>4</v>
      </c>
      <c r="D118" s="80">
        <v>1.34</v>
      </c>
      <c r="E118" s="80">
        <v>447.66</v>
      </c>
      <c r="F118" s="81">
        <f t="shared" ref="F118" si="35">E118+(E118*0.2)</f>
        <v>537.19200000000001</v>
      </c>
      <c r="G118" s="82">
        <f>D118*F118</f>
        <v>719.83728000000008</v>
      </c>
      <c r="H118" s="73" t="s">
        <v>422</v>
      </c>
      <c r="I118" s="73">
        <v>90279</v>
      </c>
      <c r="K118" s="199">
        <f>G118/$G$138</f>
        <v>3.5515508643387279E-3</v>
      </c>
    </row>
    <row r="119" spans="1:12" x14ac:dyDescent="0.2">
      <c r="A119" s="73" t="s">
        <v>317</v>
      </c>
      <c r="B119" s="74" t="s">
        <v>121</v>
      </c>
      <c r="C119" s="74"/>
      <c r="D119" s="128"/>
      <c r="E119" s="128"/>
      <c r="F119" s="128"/>
      <c r="G119" s="76"/>
      <c r="H119" s="77"/>
      <c r="I119" s="73"/>
      <c r="K119" s="30"/>
    </row>
    <row r="120" spans="1:12" ht="51" x14ac:dyDescent="0.2">
      <c r="A120" s="78" t="s">
        <v>324</v>
      </c>
      <c r="B120" s="79" t="s">
        <v>120</v>
      </c>
      <c r="C120" s="78" t="s">
        <v>3</v>
      </c>
      <c r="D120" s="80">
        <v>71.88</v>
      </c>
      <c r="E120" s="80">
        <v>92.48</v>
      </c>
      <c r="F120" s="81">
        <f t="shared" ref="F120" si="36">E120+(E120*0.2)</f>
        <v>110.976</v>
      </c>
      <c r="G120" s="82">
        <f>D120*F120</f>
        <v>7976.9548799999993</v>
      </c>
      <c r="H120" s="73" t="s">
        <v>422</v>
      </c>
      <c r="I120" s="73">
        <v>103318</v>
      </c>
      <c r="K120" s="199">
        <f>G120/$G$138</f>
        <v>3.9356896045805001E-2</v>
      </c>
    </row>
    <row r="121" spans="1:12" x14ac:dyDescent="0.2">
      <c r="A121" s="91"/>
      <c r="B121" s="96"/>
      <c r="C121" s="91"/>
      <c r="D121" s="97"/>
      <c r="E121" s="97"/>
      <c r="F121" s="97"/>
      <c r="G121" s="98"/>
      <c r="H121" s="99"/>
      <c r="I121" s="99"/>
      <c r="K121" s="30"/>
    </row>
    <row r="122" spans="1:12" x14ac:dyDescent="0.2">
      <c r="A122" s="92" t="s">
        <v>174</v>
      </c>
      <c r="B122" s="146" t="s">
        <v>286</v>
      </c>
      <c r="C122" s="93"/>
      <c r="D122" s="147"/>
      <c r="E122" s="147"/>
      <c r="F122" s="147"/>
      <c r="G122" s="148"/>
      <c r="H122" s="149"/>
      <c r="I122" s="149"/>
      <c r="K122" s="30"/>
    </row>
    <row r="123" spans="1:12" x14ac:dyDescent="0.2">
      <c r="A123" s="91"/>
      <c r="B123" s="96"/>
      <c r="C123" s="91"/>
      <c r="D123" s="97"/>
      <c r="E123" s="97"/>
      <c r="F123" s="97"/>
      <c r="G123" s="98"/>
      <c r="H123" s="99"/>
      <c r="I123" s="99"/>
      <c r="K123" s="30"/>
    </row>
    <row r="124" spans="1:12" x14ac:dyDescent="0.2">
      <c r="A124" s="73" t="s">
        <v>179</v>
      </c>
      <c r="B124" s="74" t="s">
        <v>19</v>
      </c>
      <c r="C124" s="74"/>
      <c r="D124" s="75"/>
      <c r="E124" s="75"/>
      <c r="F124" s="75"/>
      <c r="G124" s="76"/>
      <c r="H124" s="77"/>
      <c r="I124" s="73"/>
      <c r="K124" s="30"/>
    </row>
    <row r="125" spans="1:12" ht="63.75" x14ac:dyDescent="0.2">
      <c r="A125" s="78" t="s">
        <v>330</v>
      </c>
      <c r="B125" s="79" t="s">
        <v>32</v>
      </c>
      <c r="C125" s="78" t="s">
        <v>3</v>
      </c>
      <c r="D125" s="80">
        <v>143.76</v>
      </c>
      <c r="E125" s="80">
        <f>ANALITICO!G135</f>
        <v>7.111529</v>
      </c>
      <c r="F125" s="81">
        <f t="shared" ref="F125" si="37">E125+(E125*0.2)</f>
        <v>8.5338348000000011</v>
      </c>
      <c r="G125" s="82">
        <f>D125*F125</f>
        <v>1226.824090848</v>
      </c>
      <c r="H125" s="73" t="s">
        <v>426</v>
      </c>
      <c r="I125" s="73" t="s">
        <v>31</v>
      </c>
      <c r="K125" s="199">
        <f>G125/$G$138</f>
        <v>6.0529348525027596E-3</v>
      </c>
    </row>
    <row r="126" spans="1:12" x14ac:dyDescent="0.2">
      <c r="A126" s="73" t="s">
        <v>327</v>
      </c>
      <c r="B126" s="74" t="s">
        <v>44</v>
      </c>
      <c r="C126" s="74"/>
      <c r="D126" s="75"/>
      <c r="E126" s="75"/>
      <c r="F126" s="75"/>
      <c r="G126" s="76"/>
      <c r="H126" s="77"/>
      <c r="I126" s="73"/>
      <c r="K126" s="30"/>
    </row>
    <row r="127" spans="1:12" ht="63.75" x14ac:dyDescent="0.2">
      <c r="A127" s="78" t="s">
        <v>331</v>
      </c>
      <c r="B127" s="79" t="s">
        <v>46</v>
      </c>
      <c r="C127" s="78" t="s">
        <v>3</v>
      </c>
      <c r="D127" s="80">
        <v>143.76</v>
      </c>
      <c r="E127" s="80">
        <f>ANALITICO!G147</f>
        <v>14.389779999999998</v>
      </c>
      <c r="F127" s="81">
        <f t="shared" ref="F127" si="38">E127+(E127*0.2)</f>
        <v>17.267735999999999</v>
      </c>
      <c r="G127" s="82">
        <f>D127*F127</f>
        <v>2482.4097273599996</v>
      </c>
      <c r="H127" s="73" t="s">
        <v>426</v>
      </c>
      <c r="I127" s="73" t="s">
        <v>45</v>
      </c>
      <c r="K127" s="199">
        <f>G127/$G$138</f>
        <v>1.2247774125908387E-2</v>
      </c>
    </row>
    <row r="128" spans="1:12" x14ac:dyDescent="0.2">
      <c r="A128" s="73" t="s">
        <v>328</v>
      </c>
      <c r="B128" s="74" t="s">
        <v>325</v>
      </c>
      <c r="C128" s="78"/>
      <c r="D128" s="80"/>
      <c r="E128" s="80"/>
      <c r="F128" s="81"/>
      <c r="G128" s="82"/>
      <c r="H128" s="73"/>
      <c r="I128" s="73"/>
      <c r="K128" s="30"/>
    </row>
    <row r="129" spans="1:11" ht="38.25" customHeight="1" x14ac:dyDescent="0.2">
      <c r="A129" s="78" t="s">
        <v>332</v>
      </c>
      <c r="B129" s="79" t="s">
        <v>424</v>
      </c>
      <c r="C129" s="78" t="s">
        <v>3</v>
      </c>
      <c r="D129" s="80">
        <v>143.76</v>
      </c>
      <c r="E129" s="80">
        <v>4.55</v>
      </c>
      <c r="F129" s="81">
        <f t="shared" ref="F129" si="39">E129+(E129*0.2)</f>
        <v>5.46</v>
      </c>
      <c r="G129" s="82">
        <f>D129*F129</f>
        <v>784.92959999999994</v>
      </c>
      <c r="H129" s="73" t="s">
        <v>422</v>
      </c>
      <c r="I129" s="73">
        <v>88485</v>
      </c>
      <c r="K129" s="199">
        <f>G129/$G$138</f>
        <v>3.8727049526040822E-3</v>
      </c>
    </row>
    <row r="130" spans="1:11" x14ac:dyDescent="0.2">
      <c r="A130" s="73" t="s">
        <v>329</v>
      </c>
      <c r="B130" s="74" t="s">
        <v>37</v>
      </c>
      <c r="C130" s="78"/>
      <c r="D130" s="80"/>
      <c r="E130" s="80"/>
      <c r="F130" s="81"/>
      <c r="G130" s="82"/>
      <c r="H130" s="73"/>
      <c r="I130" s="73"/>
      <c r="K130" s="30"/>
    </row>
    <row r="131" spans="1:11" ht="38.25" customHeight="1" x14ac:dyDescent="0.2">
      <c r="A131" s="78" t="s">
        <v>333</v>
      </c>
      <c r="B131" s="79" t="s">
        <v>423</v>
      </c>
      <c r="C131" s="78" t="s">
        <v>3</v>
      </c>
      <c r="D131" s="80">
        <v>143.76</v>
      </c>
      <c r="E131" s="80">
        <v>13.25</v>
      </c>
      <c r="F131" s="81">
        <f t="shared" ref="F131" si="40">E131+(E131*0.2)</f>
        <v>15.9</v>
      </c>
      <c r="G131" s="82">
        <f>D131*F131</f>
        <v>2285.7840000000001</v>
      </c>
      <c r="H131" s="73" t="s">
        <v>422</v>
      </c>
      <c r="I131" s="73">
        <v>88489</v>
      </c>
      <c r="K131" s="199">
        <f>G131/$G$138</f>
        <v>1.1277657279561339E-2</v>
      </c>
    </row>
    <row r="132" spans="1:11" x14ac:dyDescent="0.2">
      <c r="A132" s="91"/>
      <c r="B132" s="96"/>
      <c r="C132" s="91"/>
      <c r="D132" s="97"/>
      <c r="E132" s="97"/>
      <c r="F132" s="97"/>
      <c r="G132" s="98"/>
      <c r="H132" s="99"/>
      <c r="I132" s="99"/>
      <c r="K132" s="30"/>
    </row>
    <row r="133" spans="1:11" x14ac:dyDescent="0.2">
      <c r="A133" s="92" t="s">
        <v>175</v>
      </c>
      <c r="B133" s="146" t="s">
        <v>236</v>
      </c>
      <c r="C133" s="93"/>
      <c r="D133" s="147"/>
      <c r="E133" s="147"/>
      <c r="F133" s="147"/>
      <c r="G133" s="148"/>
      <c r="H133" s="149"/>
      <c r="I133" s="149"/>
      <c r="K133" s="30"/>
    </row>
    <row r="134" spans="1:11" x14ac:dyDescent="0.2">
      <c r="A134" s="91"/>
      <c r="B134" s="96"/>
      <c r="C134" s="91"/>
      <c r="D134" s="97"/>
      <c r="E134" s="97"/>
      <c r="F134" s="97"/>
      <c r="G134" s="98"/>
      <c r="H134" s="99"/>
      <c r="I134" s="99"/>
      <c r="K134" s="30"/>
    </row>
    <row r="135" spans="1:11" x14ac:dyDescent="0.2">
      <c r="A135" s="94" t="s">
        <v>180</v>
      </c>
      <c r="B135" s="100" t="s">
        <v>268</v>
      </c>
      <c r="C135" s="91"/>
      <c r="D135" s="97"/>
      <c r="E135" s="97"/>
      <c r="F135" s="97"/>
      <c r="G135" s="98"/>
      <c r="H135" s="99"/>
      <c r="I135" s="99"/>
      <c r="K135" s="30"/>
    </row>
    <row r="136" spans="1:11" ht="63.75" x14ac:dyDescent="0.2">
      <c r="A136" s="91" t="s">
        <v>326</v>
      </c>
      <c r="B136" s="96" t="s">
        <v>252</v>
      </c>
      <c r="C136" s="78" t="s">
        <v>3</v>
      </c>
      <c r="D136" s="80">
        <v>143.76</v>
      </c>
      <c r="E136" s="80">
        <f>ANALITICO!G171</f>
        <v>215.97407800000002</v>
      </c>
      <c r="F136" s="81">
        <f t="shared" ref="F136" si="41">E136+(E136*0.2)</f>
        <v>259.16889360000005</v>
      </c>
      <c r="G136" s="82">
        <f>D136*F136</f>
        <v>37258.120143936001</v>
      </c>
      <c r="H136" s="73" t="s">
        <v>426</v>
      </c>
      <c r="I136" s="73" t="s">
        <v>253</v>
      </c>
      <c r="K136" s="199">
        <f>G136/$G$138</f>
        <v>0.18382502890213195</v>
      </c>
    </row>
    <row r="137" spans="1:11" customFormat="1" ht="15" x14ac:dyDescent="0.25">
      <c r="A137" s="135"/>
      <c r="B137" s="136"/>
      <c r="C137" s="137"/>
      <c r="D137" s="138"/>
      <c r="E137" s="139"/>
      <c r="F137" s="139"/>
      <c r="G137" s="140"/>
      <c r="H137" s="110"/>
      <c r="I137" s="141"/>
    </row>
    <row r="138" spans="1:11" x14ac:dyDescent="0.2">
      <c r="A138" s="258" t="s">
        <v>28</v>
      </c>
      <c r="B138" s="258"/>
      <c r="C138" s="258"/>
      <c r="D138" s="258"/>
      <c r="E138" s="258"/>
      <c r="F138" s="142"/>
      <c r="G138" s="143">
        <f>SUM(I84,I79,I59,I43,I34,I19,I10)</f>
        <v>202682.52025556401</v>
      </c>
      <c r="H138" s="144"/>
      <c r="I138" s="145"/>
      <c r="K138" s="32">
        <f>SUM(K13:K136)</f>
        <v>0.99999999999999967</v>
      </c>
    </row>
    <row r="139" spans="1:11" ht="15" x14ac:dyDescent="0.2">
      <c r="A139" s="271" t="s">
        <v>47</v>
      </c>
      <c r="B139" s="271"/>
      <c r="C139" s="271"/>
      <c r="D139" s="271"/>
      <c r="E139" s="271"/>
      <c r="F139" s="271"/>
      <c r="G139" s="271"/>
      <c r="H139" s="271"/>
      <c r="I139" s="271"/>
    </row>
    <row r="140" spans="1:11" ht="30" customHeight="1" x14ac:dyDescent="0.2">
      <c r="A140" s="176" t="s">
        <v>48</v>
      </c>
      <c r="B140" s="270" t="s">
        <v>126</v>
      </c>
      <c r="C140" s="270"/>
      <c r="D140" s="270"/>
      <c r="E140" s="270"/>
      <c r="F140" s="270"/>
      <c r="G140" s="270"/>
      <c r="H140" s="270"/>
      <c r="I140" s="270"/>
    </row>
    <row r="141" spans="1:11" ht="15" x14ac:dyDescent="0.25">
      <c r="A141"/>
      <c r="B141"/>
      <c r="C141"/>
      <c r="D141"/>
      <c r="E141"/>
      <c r="F141" s="6"/>
      <c r="G141" s="4"/>
      <c r="H141"/>
      <c r="I141"/>
    </row>
    <row r="142" spans="1:11" ht="15" x14ac:dyDescent="0.25">
      <c r="A142"/>
      <c r="B142"/>
      <c r="C142"/>
      <c r="D142"/>
      <c r="E142"/>
      <c r="F142" s="6"/>
      <c r="G142" s="4">
        <f>SUM(G13:G136)</f>
        <v>202682.52025556407</v>
      </c>
      <c r="H142"/>
      <c r="I142"/>
    </row>
    <row r="143" spans="1:11" ht="15" x14ac:dyDescent="0.25">
      <c r="A143"/>
      <c r="B143"/>
      <c r="C143"/>
      <c r="D143"/>
      <c r="E143"/>
      <c r="F143" s="6"/>
      <c r="G143"/>
      <c r="H143"/>
      <c r="I143"/>
    </row>
    <row r="144" spans="1:11" ht="15" x14ac:dyDescent="0.25">
      <c r="A144"/>
      <c r="B144"/>
      <c r="C144"/>
      <c r="D144"/>
      <c r="E144"/>
      <c r="F144" s="6"/>
      <c r="G144"/>
      <c r="H144"/>
      <c r="I144"/>
    </row>
    <row r="145" spans="1:9" ht="15" x14ac:dyDescent="0.25">
      <c r="A145"/>
      <c r="B145"/>
      <c r="C145"/>
      <c r="D145"/>
      <c r="E145"/>
      <c r="F145" s="6"/>
      <c r="G145"/>
      <c r="H145"/>
      <c r="I145"/>
    </row>
    <row r="146" spans="1:9" ht="15" x14ac:dyDescent="0.25">
      <c r="A146"/>
      <c r="B146"/>
      <c r="C146"/>
      <c r="D146"/>
      <c r="E146"/>
      <c r="F146" s="6"/>
      <c r="G146"/>
      <c r="H146"/>
      <c r="I146"/>
    </row>
    <row r="147" spans="1:9" ht="15" x14ac:dyDescent="0.25">
      <c r="A147"/>
      <c r="B147"/>
      <c r="C147"/>
      <c r="D147"/>
      <c r="E147"/>
      <c r="F147" s="6"/>
      <c r="G147"/>
      <c r="H147"/>
      <c r="I147"/>
    </row>
    <row r="148" spans="1:9" ht="15" x14ac:dyDescent="0.25">
      <c r="A148"/>
      <c r="B148"/>
      <c r="C148"/>
      <c r="D148"/>
      <c r="E148"/>
      <c r="F148" s="6"/>
      <c r="G148"/>
      <c r="H148"/>
      <c r="I148"/>
    </row>
    <row r="149" spans="1:9" ht="15" x14ac:dyDescent="0.25">
      <c r="A149"/>
      <c r="B149"/>
      <c r="C149"/>
      <c r="D149"/>
      <c r="E149"/>
      <c r="F149" s="6"/>
      <c r="G149"/>
      <c r="H149"/>
      <c r="I149"/>
    </row>
    <row r="150" spans="1:9" ht="15" x14ac:dyDescent="0.25">
      <c r="A150"/>
      <c r="B150"/>
      <c r="C150"/>
      <c r="D150"/>
      <c r="E150"/>
      <c r="F150" s="6"/>
      <c r="G150"/>
      <c r="H150"/>
      <c r="I150"/>
    </row>
    <row r="151" spans="1:9" ht="15" x14ac:dyDescent="0.25">
      <c r="A151"/>
      <c r="B151"/>
      <c r="C151"/>
      <c r="D151"/>
      <c r="E151"/>
      <c r="F151" s="6"/>
      <c r="G151"/>
      <c r="H151"/>
      <c r="I151"/>
    </row>
    <row r="152" spans="1:9" ht="15.75" x14ac:dyDescent="0.25">
      <c r="A152" s="269" t="s">
        <v>49</v>
      </c>
      <c r="B152" s="269"/>
      <c r="C152" s="269"/>
      <c r="D152" s="269"/>
      <c r="E152"/>
      <c r="F152" s="6"/>
      <c r="G152"/>
      <c r="H152"/>
      <c r="I152"/>
    </row>
    <row r="153" spans="1:9" ht="15.75" x14ac:dyDescent="0.25">
      <c r="A153" s="269" t="s">
        <v>50</v>
      </c>
      <c r="B153" s="269"/>
      <c r="C153" s="269"/>
      <c r="D153" s="269"/>
      <c r="E153"/>
      <c r="F153" s="6"/>
      <c r="G153"/>
      <c r="H153"/>
      <c r="I153"/>
    </row>
    <row r="154" spans="1:9" ht="15.75" x14ac:dyDescent="0.25">
      <c r="A154" s="269" t="s">
        <v>124</v>
      </c>
      <c r="B154" s="269"/>
      <c r="C154" s="269"/>
      <c r="D154" s="269"/>
      <c r="E154"/>
      <c r="F154" s="6"/>
      <c r="G154"/>
      <c r="H154"/>
      <c r="I154"/>
    </row>
  </sheetData>
  <mergeCells count="15">
    <mergeCell ref="A154:D154"/>
    <mergeCell ref="B140:I140"/>
    <mergeCell ref="A152:D152"/>
    <mergeCell ref="A139:I139"/>
    <mergeCell ref="A153:D153"/>
    <mergeCell ref="G1:I1"/>
    <mergeCell ref="G2:I2"/>
    <mergeCell ref="A4:I4"/>
    <mergeCell ref="A138:E138"/>
    <mergeCell ref="G5:I5"/>
    <mergeCell ref="G6:I6"/>
    <mergeCell ref="A3:I3"/>
    <mergeCell ref="B6:F6"/>
    <mergeCell ref="B7:G7"/>
    <mergeCell ref="H7:I7"/>
  </mergeCells>
  <phoneticPr fontId="41" type="noConversion"/>
  <conditionalFormatting sqref="E23">
    <cfRule type="cellIs" dxfId="20" priority="21" stopIfTrue="1" operator="equal">
      <formula>0</formula>
    </cfRule>
  </conditionalFormatting>
  <pageMargins left="0.31496062992125984" right="0" top="0.78740157480314965" bottom="0.78740157480314965" header="0.31496062992125984" footer="0.31496062992125984"/>
  <pageSetup paperSize="9" scale="57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9B5CB-C78B-4BDE-B352-AD11D96ED07B}">
  <dimension ref="A1:I189"/>
  <sheetViews>
    <sheetView workbookViewId="0">
      <selection activeCell="H15" sqref="H15"/>
    </sheetView>
  </sheetViews>
  <sheetFormatPr defaultRowHeight="15" x14ac:dyDescent="0.25"/>
  <cols>
    <col min="1" max="1" width="14.140625" bestFit="1" customWidth="1"/>
    <col min="2" max="2" width="65.5703125" customWidth="1"/>
    <col min="3" max="3" width="8" bestFit="1" customWidth="1"/>
    <col min="4" max="4" width="9.140625" bestFit="1" customWidth="1"/>
    <col min="5" max="5" width="11.5703125" bestFit="1" customWidth="1"/>
    <col min="6" max="6" width="10.85546875" bestFit="1" customWidth="1"/>
    <col min="7" max="7" width="14.28515625" bestFit="1" customWidth="1"/>
    <col min="8" max="8" width="16.85546875" customWidth="1"/>
    <col min="9" max="9" width="16" customWidth="1"/>
    <col min="10" max="10" width="12.140625" customWidth="1"/>
    <col min="12" max="12" width="14.7109375" customWidth="1"/>
  </cols>
  <sheetData>
    <row r="1" spans="1:9" ht="15.75" x14ac:dyDescent="0.25">
      <c r="A1" s="8"/>
      <c r="B1" s="9"/>
      <c r="C1" s="9"/>
      <c r="D1" s="9"/>
      <c r="E1" s="9"/>
      <c r="F1" s="282" t="s">
        <v>51</v>
      </c>
      <c r="G1" s="282"/>
      <c r="H1" s="282"/>
      <c r="I1" s="283"/>
    </row>
    <row r="2" spans="1:9" ht="27.75" customHeight="1" x14ac:dyDescent="0.25">
      <c r="A2" s="11"/>
      <c r="B2" s="13"/>
      <c r="C2" s="13"/>
      <c r="D2" s="13"/>
      <c r="E2" s="13"/>
      <c r="F2" s="284" t="s">
        <v>52</v>
      </c>
      <c r="G2" s="284"/>
      <c r="H2" s="284"/>
      <c r="I2" s="285"/>
    </row>
    <row r="3" spans="1:9" ht="18" x14ac:dyDescent="0.25">
      <c r="A3" s="263" t="s">
        <v>54</v>
      </c>
      <c r="B3" s="264"/>
      <c r="C3" s="264"/>
      <c r="D3" s="264"/>
      <c r="E3" s="264"/>
      <c r="F3" s="264"/>
      <c r="G3" s="264"/>
      <c r="H3" s="264"/>
      <c r="I3" s="265"/>
    </row>
    <row r="4" spans="1:9" ht="19.5" customHeight="1" x14ac:dyDescent="0.25">
      <c r="A4" s="255" t="s">
        <v>435</v>
      </c>
      <c r="B4" s="256"/>
      <c r="C4" s="256"/>
      <c r="D4" s="256"/>
      <c r="E4" s="256"/>
      <c r="F4" s="256"/>
      <c r="G4" s="256"/>
      <c r="H4" s="256"/>
      <c r="I4" s="257"/>
    </row>
    <row r="5" spans="1:9" x14ac:dyDescent="0.25">
      <c r="A5" s="162" t="s">
        <v>20</v>
      </c>
      <c r="B5" s="161" t="s">
        <v>210</v>
      </c>
      <c r="C5" s="5"/>
      <c r="D5" s="5"/>
      <c r="E5" s="5"/>
      <c r="F5" s="5"/>
      <c r="G5" s="259" t="s">
        <v>125</v>
      </c>
      <c r="H5" s="259"/>
      <c r="I5" s="260"/>
    </row>
    <row r="6" spans="1:9" ht="15" customHeight="1" x14ac:dyDescent="0.25">
      <c r="A6" s="163" t="s">
        <v>21</v>
      </c>
      <c r="B6" s="266" t="s">
        <v>270</v>
      </c>
      <c r="C6" s="266"/>
      <c r="D6" s="266"/>
      <c r="E6" s="266"/>
      <c r="F6" s="266"/>
      <c r="G6" s="261"/>
      <c r="H6" s="261"/>
      <c r="I6" s="262"/>
    </row>
    <row r="7" spans="1:9" ht="15" customHeight="1" thickBot="1" x14ac:dyDescent="0.3">
      <c r="A7" s="163" t="s">
        <v>22</v>
      </c>
      <c r="B7" s="266" t="s">
        <v>271</v>
      </c>
      <c r="C7" s="266"/>
      <c r="D7" s="266"/>
      <c r="E7" s="266"/>
      <c r="F7" s="266"/>
      <c r="G7" s="266"/>
      <c r="H7" s="174"/>
      <c r="I7" s="175"/>
    </row>
    <row r="8" spans="1:9" ht="26.25" thickBot="1" x14ac:dyDescent="0.3">
      <c r="A8" s="14" t="s">
        <v>12</v>
      </c>
      <c r="B8" s="15" t="s">
        <v>0</v>
      </c>
      <c r="C8" s="15" t="s">
        <v>55</v>
      </c>
      <c r="D8" s="15" t="s">
        <v>1</v>
      </c>
      <c r="E8" s="16" t="s">
        <v>56</v>
      </c>
      <c r="F8" s="17" t="s">
        <v>57</v>
      </c>
      <c r="G8" s="17" t="s">
        <v>58</v>
      </c>
      <c r="H8" s="15" t="s">
        <v>59</v>
      </c>
      <c r="I8" s="18" t="s">
        <v>10</v>
      </c>
    </row>
    <row r="9" spans="1:9" ht="51" x14ac:dyDescent="0.25">
      <c r="A9" s="238" t="s">
        <v>102</v>
      </c>
      <c r="B9" s="239" t="s">
        <v>60</v>
      </c>
      <c r="C9" s="240" t="s">
        <v>61</v>
      </c>
      <c r="D9" s="240" t="s">
        <v>62</v>
      </c>
      <c r="E9" s="241" t="s">
        <v>56</v>
      </c>
      <c r="F9" s="242"/>
      <c r="G9" s="242"/>
      <c r="H9" s="240" t="s">
        <v>425</v>
      </c>
      <c r="I9" s="243" t="s">
        <v>63</v>
      </c>
    </row>
    <row r="10" spans="1:9" ht="25.5" x14ac:dyDescent="0.25">
      <c r="A10" s="209" t="s">
        <v>64</v>
      </c>
      <c r="B10" s="79" t="s">
        <v>65</v>
      </c>
      <c r="C10" s="78" t="s">
        <v>66</v>
      </c>
      <c r="D10" s="78" t="s">
        <v>67</v>
      </c>
      <c r="E10" s="210">
        <v>0.98</v>
      </c>
      <c r="F10" s="81">
        <v>27.02</v>
      </c>
      <c r="G10" s="81">
        <f>E10*F10</f>
        <v>26.479599999999998</v>
      </c>
      <c r="H10" s="73" t="s">
        <v>422</v>
      </c>
      <c r="I10" s="211">
        <v>88262</v>
      </c>
    </row>
    <row r="11" spans="1:9" ht="25.5" x14ac:dyDescent="0.25">
      <c r="A11" s="209" t="s">
        <v>64</v>
      </c>
      <c r="B11" s="79" t="s">
        <v>68</v>
      </c>
      <c r="C11" s="78" t="s">
        <v>66</v>
      </c>
      <c r="D11" s="78" t="s">
        <v>67</v>
      </c>
      <c r="E11" s="210">
        <v>0.98</v>
      </c>
      <c r="F11" s="81">
        <v>23.59</v>
      </c>
      <c r="G11" s="81">
        <f>E11*F11</f>
        <v>23.118199999999998</v>
      </c>
      <c r="H11" s="73" t="s">
        <v>422</v>
      </c>
      <c r="I11" s="211">
        <v>88239</v>
      </c>
    </row>
    <row r="12" spans="1:9" ht="25.5" x14ac:dyDescent="0.25">
      <c r="A12" s="209" t="s">
        <v>64</v>
      </c>
      <c r="B12" s="79" t="s">
        <v>69</v>
      </c>
      <c r="C12" s="78" t="s">
        <v>66</v>
      </c>
      <c r="D12" s="78" t="s">
        <v>67</v>
      </c>
      <c r="E12" s="210">
        <v>0.18</v>
      </c>
      <c r="F12" s="81">
        <v>32.19</v>
      </c>
      <c r="G12" s="81">
        <f>E12*F12</f>
        <v>5.7941999999999991</v>
      </c>
      <c r="H12" s="73" t="s">
        <v>422</v>
      </c>
      <c r="I12" s="211">
        <v>88310</v>
      </c>
    </row>
    <row r="13" spans="1:9" ht="25.5" x14ac:dyDescent="0.25">
      <c r="A13" s="209" t="s">
        <v>64</v>
      </c>
      <c r="B13" s="79" t="s">
        <v>70</v>
      </c>
      <c r="C13" s="78" t="s">
        <v>66</v>
      </c>
      <c r="D13" s="78" t="s">
        <v>67</v>
      </c>
      <c r="E13" s="210">
        <v>2.1000000000000001E-2</v>
      </c>
      <c r="F13" s="81">
        <v>23.71</v>
      </c>
      <c r="G13" s="81">
        <f>E13*F13</f>
        <v>0.49791000000000007</v>
      </c>
      <c r="H13" s="73" t="s">
        <v>422</v>
      </c>
      <c r="I13" s="211">
        <v>88316</v>
      </c>
    </row>
    <row r="14" spans="1:9" ht="25.5" x14ac:dyDescent="0.25">
      <c r="A14" s="209" t="s">
        <v>71</v>
      </c>
      <c r="B14" s="79" t="s">
        <v>72</v>
      </c>
      <c r="C14" s="78" t="s">
        <v>73</v>
      </c>
      <c r="D14" s="78" t="s">
        <v>6</v>
      </c>
      <c r="E14" s="210">
        <v>0.83333000000000002</v>
      </c>
      <c r="F14" s="81">
        <v>7.43</v>
      </c>
      <c r="G14" s="81">
        <f t="shared" ref="G14:G19" si="0">E14*F14</f>
        <v>6.1916418999999996</v>
      </c>
      <c r="H14" s="73" t="s">
        <v>422</v>
      </c>
      <c r="I14" s="212">
        <v>4491</v>
      </c>
    </row>
    <row r="15" spans="1:9" ht="25.5" x14ac:dyDescent="0.25">
      <c r="A15" s="209" t="s">
        <v>71</v>
      </c>
      <c r="B15" s="79" t="s">
        <v>74</v>
      </c>
      <c r="C15" s="78" t="s">
        <v>73</v>
      </c>
      <c r="D15" s="78" t="s">
        <v>6</v>
      </c>
      <c r="E15" s="210">
        <v>1.55833</v>
      </c>
      <c r="F15" s="81">
        <v>1.8</v>
      </c>
      <c r="G15" s="81">
        <f t="shared" si="0"/>
        <v>2.8049940000000002</v>
      </c>
      <c r="H15" s="73" t="s">
        <v>422</v>
      </c>
      <c r="I15" s="212">
        <v>4512</v>
      </c>
    </row>
    <row r="16" spans="1:9" ht="25.5" x14ac:dyDescent="0.25">
      <c r="A16" s="209" t="s">
        <v>71</v>
      </c>
      <c r="B16" s="79" t="s">
        <v>75</v>
      </c>
      <c r="C16" s="78" t="s">
        <v>73</v>
      </c>
      <c r="D16" s="78" t="s">
        <v>6</v>
      </c>
      <c r="E16" s="210">
        <v>1</v>
      </c>
      <c r="F16" s="81">
        <v>35.24</v>
      </c>
      <c r="G16" s="81">
        <f t="shared" si="0"/>
        <v>35.24</v>
      </c>
      <c r="H16" s="73" t="s">
        <v>422</v>
      </c>
      <c r="I16" s="212">
        <v>4425</v>
      </c>
    </row>
    <row r="17" spans="1:9" ht="25.5" x14ac:dyDescent="0.25">
      <c r="A17" s="209" t="s">
        <v>71</v>
      </c>
      <c r="B17" s="79" t="s">
        <v>76</v>
      </c>
      <c r="C17" s="78" t="s">
        <v>73</v>
      </c>
      <c r="D17" s="78" t="s">
        <v>9</v>
      </c>
      <c r="E17" s="210">
        <v>0.23</v>
      </c>
      <c r="F17" s="81">
        <v>16</v>
      </c>
      <c r="G17" s="81">
        <f t="shared" si="0"/>
        <v>3.68</v>
      </c>
      <c r="H17" s="73" t="s">
        <v>422</v>
      </c>
      <c r="I17" s="212">
        <v>5061</v>
      </c>
    </row>
    <row r="18" spans="1:9" ht="25.5" x14ac:dyDescent="0.25">
      <c r="A18" s="209" t="s">
        <v>71</v>
      </c>
      <c r="B18" s="79" t="s">
        <v>77</v>
      </c>
      <c r="C18" s="78" t="s">
        <v>73</v>
      </c>
      <c r="D18" s="78" t="s">
        <v>78</v>
      </c>
      <c r="E18" s="210">
        <v>5.3749999999999999E-2</v>
      </c>
      <c r="F18" s="81">
        <v>43.49</v>
      </c>
      <c r="G18" s="81">
        <f t="shared" si="0"/>
        <v>2.3375875000000002</v>
      </c>
      <c r="H18" s="73" t="s">
        <v>422</v>
      </c>
      <c r="I18" s="212">
        <v>7311</v>
      </c>
    </row>
    <row r="19" spans="1:9" ht="25.5" x14ac:dyDescent="0.25">
      <c r="A19" s="209" t="s">
        <v>71</v>
      </c>
      <c r="B19" s="79" t="s">
        <v>79</v>
      </c>
      <c r="C19" s="78" t="s">
        <v>73</v>
      </c>
      <c r="D19" s="78" t="s">
        <v>78</v>
      </c>
      <c r="E19" s="210">
        <v>8.0599999999999995E-3</v>
      </c>
      <c r="F19" s="81">
        <v>21</v>
      </c>
      <c r="G19" s="81">
        <f t="shared" si="0"/>
        <v>0.16925999999999999</v>
      </c>
      <c r="H19" s="73" t="s">
        <v>422</v>
      </c>
      <c r="I19" s="212">
        <v>5318</v>
      </c>
    </row>
    <row r="20" spans="1:9" ht="38.25" x14ac:dyDescent="0.25">
      <c r="A20" s="209" t="s">
        <v>71</v>
      </c>
      <c r="B20" s="79" t="s">
        <v>127</v>
      </c>
      <c r="C20" s="78" t="s">
        <v>73</v>
      </c>
      <c r="D20" s="78" t="s">
        <v>3</v>
      </c>
      <c r="E20" s="210">
        <v>1</v>
      </c>
      <c r="F20" s="81">
        <v>250</v>
      </c>
      <c r="G20" s="81">
        <f>E20*F20</f>
        <v>250</v>
      </c>
      <c r="H20" s="73" t="s">
        <v>422</v>
      </c>
      <c r="I20" s="211">
        <v>4813</v>
      </c>
    </row>
    <row r="21" spans="1:9" x14ac:dyDescent="0.25">
      <c r="A21" s="272" t="s">
        <v>80</v>
      </c>
      <c r="B21" s="273"/>
      <c r="C21" s="273"/>
      <c r="D21" s="273"/>
      <c r="E21" s="273"/>
      <c r="F21" s="273"/>
      <c r="G21" s="213">
        <f>SUM(G10:G20)</f>
        <v>356.3133934</v>
      </c>
      <c r="H21" s="83"/>
      <c r="I21" s="84"/>
    </row>
    <row r="22" spans="1:9" x14ac:dyDescent="0.25">
      <c r="A22" s="272" t="s">
        <v>81</v>
      </c>
      <c r="B22" s="273"/>
      <c r="C22" s="273"/>
      <c r="D22" s="273"/>
      <c r="E22" s="273"/>
      <c r="F22" s="273"/>
      <c r="G22" s="214">
        <f>(G21)*0.2</f>
        <v>71.262678680000008</v>
      </c>
      <c r="H22" s="83"/>
      <c r="I22" s="84"/>
    </row>
    <row r="23" spans="1:9" x14ac:dyDescent="0.25">
      <c r="A23" s="272" t="s">
        <v>82</v>
      </c>
      <c r="B23" s="273"/>
      <c r="C23" s="273"/>
      <c r="D23" s="273"/>
      <c r="E23" s="273"/>
      <c r="F23" s="273"/>
      <c r="G23" s="213">
        <f>SUM(G21:G22)</f>
        <v>427.57607208000002</v>
      </c>
      <c r="H23" s="83"/>
      <c r="I23" s="84"/>
    </row>
    <row r="24" spans="1:9" x14ac:dyDescent="0.25">
      <c r="A24" s="272" t="s">
        <v>83</v>
      </c>
      <c r="B24" s="273"/>
      <c r="C24" s="273"/>
      <c r="D24" s="273"/>
      <c r="E24" s="273"/>
      <c r="F24" s="273"/>
      <c r="G24" s="214">
        <v>6.25</v>
      </c>
      <c r="H24" s="83"/>
      <c r="I24" s="84"/>
    </row>
    <row r="25" spans="1:9" ht="15.75" thickBot="1" x14ac:dyDescent="0.3">
      <c r="A25" s="274" t="s">
        <v>84</v>
      </c>
      <c r="B25" s="275"/>
      <c r="C25" s="275"/>
      <c r="D25" s="275"/>
      <c r="E25" s="275"/>
      <c r="F25" s="275"/>
      <c r="G25" s="215">
        <f>G23*G24</f>
        <v>2672.3504505000001</v>
      </c>
      <c r="H25" s="20"/>
      <c r="I25" s="21"/>
    </row>
    <row r="26" spans="1:9" ht="15.75" thickBot="1" x14ac:dyDescent="0.3">
      <c r="A26" s="29"/>
      <c r="B26" s="29"/>
      <c r="C26" s="29"/>
      <c r="D26" s="29"/>
      <c r="E26" s="29"/>
      <c r="F26" s="29"/>
      <c r="G26" s="29"/>
      <c r="H26" s="29"/>
      <c r="I26" s="29"/>
    </row>
    <row r="27" spans="1:9" ht="63.75" x14ac:dyDescent="0.25">
      <c r="A27" s="238" t="s">
        <v>114</v>
      </c>
      <c r="B27" s="239" t="s">
        <v>85</v>
      </c>
      <c r="C27" s="240" t="s">
        <v>61</v>
      </c>
      <c r="D27" s="240" t="s">
        <v>33</v>
      </c>
      <c r="E27" s="241" t="s">
        <v>56</v>
      </c>
      <c r="F27" s="242"/>
      <c r="G27" s="242"/>
      <c r="H27" s="244" t="s">
        <v>426</v>
      </c>
      <c r="I27" s="243" t="s">
        <v>34</v>
      </c>
    </row>
    <row r="28" spans="1:9" ht="25.5" x14ac:dyDescent="0.25">
      <c r="A28" s="209" t="s">
        <v>64</v>
      </c>
      <c r="B28" s="216" t="s">
        <v>86</v>
      </c>
      <c r="C28" s="217" t="s">
        <v>66</v>
      </c>
      <c r="D28" s="217" t="s">
        <v>67</v>
      </c>
      <c r="E28" s="218">
        <v>1.32</v>
      </c>
      <c r="F28" s="219">
        <v>23.72</v>
      </c>
      <c r="G28" s="219">
        <f t="shared" ref="G28:G33" si="1">E28*F28</f>
        <v>31.310400000000001</v>
      </c>
      <c r="H28" s="73" t="s">
        <v>422</v>
      </c>
      <c r="I28" s="220">
        <v>88241</v>
      </c>
    </row>
    <row r="29" spans="1:9" ht="25.5" x14ac:dyDescent="0.25">
      <c r="A29" s="209" t="s">
        <v>64</v>
      </c>
      <c r="B29" s="216" t="s">
        <v>87</v>
      </c>
      <c r="C29" s="217" t="s">
        <v>66</v>
      </c>
      <c r="D29" s="217" t="s">
        <v>67</v>
      </c>
      <c r="E29" s="218">
        <v>0.99</v>
      </c>
      <c r="F29" s="219">
        <v>33.35</v>
      </c>
      <c r="G29" s="219">
        <f t="shared" si="1"/>
        <v>33.016500000000001</v>
      </c>
      <c r="H29" s="73" t="s">
        <v>422</v>
      </c>
      <c r="I29" s="220">
        <v>88264</v>
      </c>
    </row>
    <row r="30" spans="1:9" ht="25.5" x14ac:dyDescent="0.25">
      <c r="A30" s="209" t="s">
        <v>64</v>
      </c>
      <c r="B30" s="216" t="s">
        <v>88</v>
      </c>
      <c r="C30" s="217" t="s">
        <v>66</v>
      </c>
      <c r="D30" s="217" t="s">
        <v>67</v>
      </c>
      <c r="E30" s="218">
        <v>1.32</v>
      </c>
      <c r="F30" s="219">
        <v>28.79</v>
      </c>
      <c r="G30" s="219">
        <f t="shared" si="1"/>
        <v>38.002800000000001</v>
      </c>
      <c r="H30" s="73" t="s">
        <v>422</v>
      </c>
      <c r="I30" s="220">
        <v>88247</v>
      </c>
    </row>
    <row r="31" spans="1:9" ht="25.5" x14ac:dyDescent="0.25">
      <c r="A31" s="209" t="s">
        <v>64</v>
      </c>
      <c r="B31" s="216" t="s">
        <v>89</v>
      </c>
      <c r="C31" s="217" t="s">
        <v>66</v>
      </c>
      <c r="D31" s="217" t="s">
        <v>67</v>
      </c>
      <c r="E31" s="218">
        <v>0.99</v>
      </c>
      <c r="F31" s="219">
        <v>28.59</v>
      </c>
      <c r="G31" s="219">
        <f t="shared" si="1"/>
        <v>28.304099999999998</v>
      </c>
      <c r="H31" s="73" t="s">
        <v>422</v>
      </c>
      <c r="I31" s="220">
        <v>88267</v>
      </c>
    </row>
    <row r="32" spans="1:9" ht="25.5" x14ac:dyDescent="0.25">
      <c r="A32" s="209" t="s">
        <v>64</v>
      </c>
      <c r="B32" s="216" t="s">
        <v>90</v>
      </c>
      <c r="C32" s="217" t="s">
        <v>66</v>
      </c>
      <c r="D32" s="217" t="s">
        <v>67</v>
      </c>
      <c r="E32" s="218">
        <v>1.32</v>
      </c>
      <c r="F32" s="219">
        <v>24.73</v>
      </c>
      <c r="G32" s="219">
        <f t="shared" si="1"/>
        <v>32.643599999999999</v>
      </c>
      <c r="H32" s="73" t="s">
        <v>422</v>
      </c>
      <c r="I32" s="220">
        <v>88248</v>
      </c>
    </row>
    <row r="33" spans="1:9" ht="38.25" x14ac:dyDescent="0.25">
      <c r="A33" s="209" t="s">
        <v>71</v>
      </c>
      <c r="B33" s="216" t="s">
        <v>91</v>
      </c>
      <c r="C33" s="217" t="s">
        <v>92</v>
      </c>
      <c r="D33" s="217" t="s">
        <v>33</v>
      </c>
      <c r="E33" s="218">
        <v>1</v>
      </c>
      <c r="F33" s="219">
        <v>823</v>
      </c>
      <c r="G33" s="219">
        <f t="shared" si="1"/>
        <v>823</v>
      </c>
      <c r="H33" s="73" t="s">
        <v>422</v>
      </c>
      <c r="I33" s="220">
        <v>10775</v>
      </c>
    </row>
    <row r="34" spans="1:9" x14ac:dyDescent="0.25">
      <c r="A34" s="276" t="s">
        <v>80</v>
      </c>
      <c r="B34" s="280"/>
      <c r="C34" s="280"/>
      <c r="D34" s="280"/>
      <c r="E34" s="280"/>
      <c r="F34" s="280"/>
      <c r="G34" s="221">
        <f>SUM(G28:G33)</f>
        <v>986.27739999999994</v>
      </c>
      <c r="H34" s="28"/>
      <c r="I34" s="23"/>
    </row>
    <row r="35" spans="1:9" x14ac:dyDescent="0.25">
      <c r="A35" s="276" t="s">
        <v>81</v>
      </c>
      <c r="B35" s="280"/>
      <c r="C35" s="280"/>
      <c r="D35" s="280"/>
      <c r="E35" s="280"/>
      <c r="F35" s="280"/>
      <c r="G35" s="222">
        <f>(G34)*0.2</f>
        <v>197.25548000000001</v>
      </c>
      <c r="H35" s="28"/>
      <c r="I35" s="23"/>
    </row>
    <row r="36" spans="1:9" x14ac:dyDescent="0.25">
      <c r="A36" s="276" t="s">
        <v>82</v>
      </c>
      <c r="B36" s="280"/>
      <c r="C36" s="280"/>
      <c r="D36" s="280"/>
      <c r="E36" s="280"/>
      <c r="F36" s="280"/>
      <c r="G36" s="221">
        <f>SUM(G34:G35)</f>
        <v>1183.53288</v>
      </c>
      <c r="H36" s="28"/>
      <c r="I36" s="23"/>
    </row>
    <row r="37" spans="1:9" x14ac:dyDescent="0.25">
      <c r="A37" s="276" t="s">
        <v>83</v>
      </c>
      <c r="B37" s="280"/>
      <c r="C37" s="280"/>
      <c r="D37" s="280"/>
      <c r="E37" s="280"/>
      <c r="F37" s="280"/>
      <c r="G37" s="222">
        <v>3</v>
      </c>
      <c r="H37" s="28"/>
      <c r="I37" s="23"/>
    </row>
    <row r="38" spans="1:9" ht="15.75" thickBot="1" x14ac:dyDescent="0.3">
      <c r="A38" s="278" t="s">
        <v>84</v>
      </c>
      <c r="B38" s="279"/>
      <c r="C38" s="279"/>
      <c r="D38" s="279"/>
      <c r="E38" s="279"/>
      <c r="F38" s="279"/>
      <c r="G38" s="223">
        <f>ROUND(G36*G37,2)</f>
        <v>3550.6</v>
      </c>
      <c r="H38" s="24"/>
      <c r="I38" s="25"/>
    </row>
    <row r="39" spans="1:9" ht="15.75" thickBot="1" x14ac:dyDescent="0.3">
      <c r="A39" s="29"/>
      <c r="B39" s="29"/>
      <c r="C39" s="29"/>
      <c r="D39" s="29"/>
      <c r="E39" s="29"/>
      <c r="F39" s="29"/>
      <c r="G39" s="29"/>
      <c r="H39" s="29"/>
      <c r="I39" s="29"/>
    </row>
    <row r="40" spans="1:9" ht="63.75" x14ac:dyDescent="0.25">
      <c r="A40" s="238" t="s">
        <v>383</v>
      </c>
      <c r="B40" s="239" t="s">
        <v>356</v>
      </c>
      <c r="C40" s="240" t="s">
        <v>61</v>
      </c>
      <c r="D40" s="240" t="s">
        <v>3</v>
      </c>
      <c r="E40" s="241" t="s">
        <v>56</v>
      </c>
      <c r="F40" s="242"/>
      <c r="G40" s="242"/>
      <c r="H40" s="244" t="s">
        <v>426</v>
      </c>
      <c r="I40" s="243" t="s">
        <v>357</v>
      </c>
    </row>
    <row r="41" spans="1:9" ht="25.5" x14ac:dyDescent="0.25">
      <c r="A41" s="209" t="s">
        <v>64</v>
      </c>
      <c r="B41" s="79" t="s">
        <v>358</v>
      </c>
      <c r="C41" s="78" t="s">
        <v>66</v>
      </c>
      <c r="D41" s="78" t="s">
        <v>67</v>
      </c>
      <c r="E41" s="210">
        <v>2.4E-2</v>
      </c>
      <c r="F41" s="81">
        <v>24.19</v>
      </c>
      <c r="G41" s="81">
        <f>E41*F41</f>
        <v>0.58056000000000008</v>
      </c>
      <c r="H41" s="73" t="s">
        <v>422</v>
      </c>
      <c r="I41" s="211">
        <v>88253</v>
      </c>
    </row>
    <row r="42" spans="1:9" ht="25.5" x14ac:dyDescent="0.25">
      <c r="A42" s="209" t="s">
        <v>64</v>
      </c>
      <c r="B42" s="79" t="s">
        <v>359</v>
      </c>
      <c r="C42" s="78" t="s">
        <v>66</v>
      </c>
      <c r="D42" s="78" t="s">
        <v>67</v>
      </c>
      <c r="E42" s="210">
        <v>8.0000000000000002E-3</v>
      </c>
      <c r="F42" s="81">
        <v>51.4</v>
      </c>
      <c r="G42" s="81">
        <f>E42*F42</f>
        <v>0.41120000000000001</v>
      </c>
      <c r="H42" s="73" t="s">
        <v>422</v>
      </c>
      <c r="I42" s="224">
        <v>90781</v>
      </c>
    </row>
    <row r="43" spans="1:9" ht="25.5" x14ac:dyDescent="0.25">
      <c r="A43" s="209" t="s">
        <v>71</v>
      </c>
      <c r="B43" s="79" t="s">
        <v>72</v>
      </c>
      <c r="C43" s="78" t="s">
        <v>73</v>
      </c>
      <c r="D43" s="78" t="s">
        <v>6</v>
      </c>
      <c r="E43" s="210">
        <v>9.2999999999999992E-3</v>
      </c>
      <c r="F43" s="81">
        <v>7.43</v>
      </c>
      <c r="G43" s="81">
        <f t="shared" ref="G43:G44" si="2">E43*F43</f>
        <v>6.9098999999999994E-2</v>
      </c>
      <c r="H43" s="73" t="s">
        <v>422</v>
      </c>
      <c r="I43" s="212">
        <v>4491</v>
      </c>
    </row>
    <row r="44" spans="1:9" ht="25.5" x14ac:dyDescent="0.25">
      <c r="A44" s="209" t="s">
        <v>71</v>
      </c>
      <c r="B44" s="79" t="s">
        <v>76</v>
      </c>
      <c r="C44" s="78" t="s">
        <v>73</v>
      </c>
      <c r="D44" s="78" t="s">
        <v>9</v>
      </c>
      <c r="E44" s="210">
        <v>1E-3</v>
      </c>
      <c r="F44" s="81">
        <v>16</v>
      </c>
      <c r="G44" s="81">
        <f t="shared" si="2"/>
        <v>1.6E-2</v>
      </c>
      <c r="H44" s="73" t="s">
        <v>422</v>
      </c>
      <c r="I44" s="212">
        <v>5061</v>
      </c>
    </row>
    <row r="45" spans="1:9" ht="25.5" x14ac:dyDescent="0.25">
      <c r="A45" s="209" t="s">
        <v>71</v>
      </c>
      <c r="B45" s="79" t="s">
        <v>204</v>
      </c>
      <c r="C45" s="78" t="s">
        <v>73</v>
      </c>
      <c r="D45" s="78" t="s">
        <v>9</v>
      </c>
      <c r="E45" s="210">
        <v>1.15E-2</v>
      </c>
      <c r="F45" s="81">
        <v>29.9</v>
      </c>
      <c r="G45" s="81">
        <f t="shared" ref="G45" si="3">E45*F45</f>
        <v>0.34384999999999999</v>
      </c>
      <c r="H45" s="73" t="s">
        <v>422</v>
      </c>
      <c r="I45" s="224">
        <v>344</v>
      </c>
    </row>
    <row r="46" spans="1:9" ht="25.5" x14ac:dyDescent="0.25">
      <c r="A46" s="209" t="s">
        <v>71</v>
      </c>
      <c r="B46" s="79" t="s">
        <v>360</v>
      </c>
      <c r="C46" s="78" t="s">
        <v>361</v>
      </c>
      <c r="D46" s="78" t="s">
        <v>67</v>
      </c>
      <c r="E46" s="210">
        <v>5.0000000000000001E-3</v>
      </c>
      <c r="F46" s="81">
        <v>103.72</v>
      </c>
      <c r="G46" s="81">
        <f>E46*F46</f>
        <v>0.51859999999999995</v>
      </c>
      <c r="H46" s="73" t="s">
        <v>416</v>
      </c>
      <c r="I46" s="224" t="s">
        <v>362</v>
      </c>
    </row>
    <row r="47" spans="1:9" x14ac:dyDescent="0.25">
      <c r="A47" s="272" t="s">
        <v>80</v>
      </c>
      <c r="B47" s="273"/>
      <c r="C47" s="273"/>
      <c r="D47" s="273"/>
      <c r="E47" s="273"/>
      <c r="F47" s="273"/>
      <c r="G47" s="213">
        <f>SUM(G41:G46)</f>
        <v>1.9393089999999999</v>
      </c>
      <c r="H47" s="83"/>
      <c r="I47" s="84"/>
    </row>
    <row r="48" spans="1:9" x14ac:dyDescent="0.25">
      <c r="A48" s="272" t="s">
        <v>81</v>
      </c>
      <c r="B48" s="273"/>
      <c r="C48" s="273"/>
      <c r="D48" s="273"/>
      <c r="E48" s="273"/>
      <c r="F48" s="273"/>
      <c r="G48" s="214">
        <f>(G47)*0.2</f>
        <v>0.38786180000000003</v>
      </c>
      <c r="H48" s="83"/>
      <c r="I48" s="84"/>
    </row>
    <row r="49" spans="1:9" x14ac:dyDescent="0.25">
      <c r="A49" s="272" t="s">
        <v>82</v>
      </c>
      <c r="B49" s="273"/>
      <c r="C49" s="273"/>
      <c r="D49" s="273"/>
      <c r="E49" s="273"/>
      <c r="F49" s="273"/>
      <c r="G49" s="213">
        <f>SUM(G47:G48)</f>
        <v>2.3271708000000002</v>
      </c>
      <c r="H49" s="83"/>
      <c r="I49" s="84"/>
    </row>
    <row r="50" spans="1:9" x14ac:dyDescent="0.25">
      <c r="A50" s="272" t="s">
        <v>83</v>
      </c>
      <c r="B50" s="273"/>
      <c r="C50" s="273"/>
      <c r="D50" s="273"/>
      <c r="E50" s="273"/>
      <c r="F50" s="273"/>
      <c r="G50" s="214">
        <v>547.58000000000004</v>
      </c>
      <c r="H50" s="83"/>
      <c r="I50" s="84"/>
    </row>
    <row r="51" spans="1:9" ht="15.75" thickBot="1" x14ac:dyDescent="0.3">
      <c r="A51" s="274" t="s">
        <v>84</v>
      </c>
      <c r="B51" s="275"/>
      <c r="C51" s="275"/>
      <c r="D51" s="275"/>
      <c r="E51" s="275"/>
      <c r="F51" s="275"/>
      <c r="G51" s="215">
        <f>ROUND(G49*G50,2)</f>
        <v>1274.31</v>
      </c>
      <c r="H51" s="20"/>
      <c r="I51" s="21"/>
    </row>
    <row r="52" spans="1:9" ht="15.75" thickBot="1" x14ac:dyDescent="0.3">
      <c r="A52" s="29"/>
      <c r="B52" s="29"/>
      <c r="C52" s="29"/>
      <c r="D52" s="29"/>
      <c r="E52" s="29"/>
      <c r="F52" s="29"/>
      <c r="G52" s="29"/>
      <c r="H52" s="29"/>
      <c r="I52" s="29"/>
    </row>
    <row r="53" spans="1:9" ht="63.75" x14ac:dyDescent="0.25">
      <c r="A53" s="238" t="s">
        <v>378</v>
      </c>
      <c r="B53" s="239" t="s">
        <v>41</v>
      </c>
      <c r="C53" s="240" t="s">
        <v>61</v>
      </c>
      <c r="D53" s="240" t="s">
        <v>6</v>
      </c>
      <c r="E53" s="241" t="s">
        <v>56</v>
      </c>
      <c r="F53" s="242"/>
      <c r="G53" s="242"/>
      <c r="H53" s="244" t="s">
        <v>426</v>
      </c>
      <c r="I53" s="243" t="s">
        <v>42</v>
      </c>
    </row>
    <row r="54" spans="1:9" ht="25.5" x14ac:dyDescent="0.25">
      <c r="A54" s="209" t="s">
        <v>64</v>
      </c>
      <c r="B54" s="79" t="s">
        <v>70</v>
      </c>
      <c r="C54" s="78" t="s">
        <v>66</v>
      </c>
      <c r="D54" s="78" t="s">
        <v>67</v>
      </c>
      <c r="E54" s="210">
        <v>0.4</v>
      </c>
      <c r="F54" s="81">
        <v>23.71</v>
      </c>
      <c r="G54" s="81">
        <f>E54*F54</f>
        <v>9.484</v>
      </c>
      <c r="H54" s="73" t="s">
        <v>422</v>
      </c>
      <c r="I54" s="211">
        <v>88316</v>
      </c>
    </row>
    <row r="55" spans="1:9" ht="51" x14ac:dyDescent="0.25">
      <c r="A55" s="209" t="s">
        <v>64</v>
      </c>
      <c r="B55" s="79" t="s">
        <v>100</v>
      </c>
      <c r="C55" s="78" t="s">
        <v>66</v>
      </c>
      <c r="D55" s="78" t="s">
        <v>67</v>
      </c>
      <c r="E55" s="210">
        <v>4.0000000000000001E-3</v>
      </c>
      <c r="F55" s="81">
        <v>109.22</v>
      </c>
      <c r="G55" s="81">
        <f>E55*F55</f>
        <v>0.43687999999999999</v>
      </c>
      <c r="H55" s="73" t="s">
        <v>422</v>
      </c>
      <c r="I55" s="211">
        <v>53797</v>
      </c>
    </row>
    <row r="56" spans="1:9" x14ac:dyDescent="0.25">
      <c r="A56" s="272" t="s">
        <v>80</v>
      </c>
      <c r="B56" s="286"/>
      <c r="C56" s="286"/>
      <c r="D56" s="286"/>
      <c r="E56" s="286"/>
      <c r="F56" s="286"/>
      <c r="G56" s="225">
        <f>SUM(G54:G55)</f>
        <v>9.9208800000000004</v>
      </c>
      <c r="H56" s="27"/>
      <c r="I56" s="19"/>
    </row>
    <row r="57" spans="1:9" x14ac:dyDescent="0.25">
      <c r="A57" s="272" t="s">
        <v>81</v>
      </c>
      <c r="B57" s="286"/>
      <c r="C57" s="286"/>
      <c r="D57" s="286"/>
      <c r="E57" s="286"/>
      <c r="F57" s="286"/>
      <c r="G57" s="226">
        <f>(G56)*0.2</f>
        <v>1.9841760000000002</v>
      </c>
      <c r="H57" s="27"/>
      <c r="I57" s="19"/>
    </row>
    <row r="58" spans="1:9" x14ac:dyDescent="0.25">
      <c r="A58" s="272" t="s">
        <v>82</v>
      </c>
      <c r="B58" s="286"/>
      <c r="C58" s="286"/>
      <c r="D58" s="286"/>
      <c r="E58" s="286"/>
      <c r="F58" s="286"/>
      <c r="G58" s="225">
        <f>SUM(G56:G57)</f>
        <v>11.905056</v>
      </c>
      <c r="H58" s="27"/>
      <c r="I58" s="19"/>
    </row>
    <row r="59" spans="1:9" x14ac:dyDescent="0.25">
      <c r="A59" s="272" t="s">
        <v>83</v>
      </c>
      <c r="B59" s="286"/>
      <c r="C59" s="286"/>
      <c r="D59" s="286"/>
      <c r="E59" s="286"/>
      <c r="F59" s="286"/>
      <c r="G59" s="226">
        <v>50.45</v>
      </c>
      <c r="H59" s="27"/>
      <c r="I59" s="19"/>
    </row>
    <row r="60" spans="1:9" ht="15.75" thickBot="1" x14ac:dyDescent="0.3">
      <c r="A60" s="274" t="s">
        <v>84</v>
      </c>
      <c r="B60" s="275"/>
      <c r="C60" s="275"/>
      <c r="D60" s="275"/>
      <c r="E60" s="275"/>
      <c r="F60" s="275"/>
      <c r="G60" s="215">
        <f>ROUND(G58*G59,2)</f>
        <v>600.61</v>
      </c>
      <c r="H60" s="20"/>
      <c r="I60" s="21"/>
    </row>
    <row r="61" spans="1:9" ht="15.75" thickBot="1" x14ac:dyDescent="0.3">
      <c r="A61" s="29"/>
      <c r="B61" s="29"/>
      <c r="C61" s="29"/>
      <c r="D61" s="29"/>
      <c r="E61" s="29"/>
      <c r="F61" s="29"/>
      <c r="G61" s="29"/>
      <c r="H61" s="29"/>
      <c r="I61" s="29"/>
    </row>
    <row r="62" spans="1:9" x14ac:dyDescent="0.25">
      <c r="A62" s="238" t="s">
        <v>380</v>
      </c>
      <c r="B62" s="239" t="s">
        <v>194</v>
      </c>
      <c r="C62" s="240" t="s">
        <v>61</v>
      </c>
      <c r="D62" s="240" t="s">
        <v>4</v>
      </c>
      <c r="E62" s="241" t="s">
        <v>56</v>
      </c>
      <c r="F62" s="242"/>
      <c r="G62" s="242"/>
      <c r="H62" s="240" t="s">
        <v>198</v>
      </c>
      <c r="I62" s="243"/>
    </row>
    <row r="63" spans="1:9" ht="51" x14ac:dyDescent="0.25">
      <c r="A63" s="209"/>
      <c r="B63" s="216" t="s">
        <v>199</v>
      </c>
      <c r="C63" s="217"/>
      <c r="D63" s="217" t="s">
        <v>4</v>
      </c>
      <c r="E63" s="218">
        <v>1</v>
      </c>
      <c r="F63" s="219">
        <v>24.25</v>
      </c>
      <c r="G63" s="219">
        <f>E63*F63</f>
        <v>24.25</v>
      </c>
      <c r="H63" s="227" t="s">
        <v>237</v>
      </c>
      <c r="I63" s="220"/>
    </row>
    <row r="64" spans="1:9" x14ac:dyDescent="0.25">
      <c r="A64" s="276" t="s">
        <v>80</v>
      </c>
      <c r="B64" s="280"/>
      <c r="C64" s="280"/>
      <c r="D64" s="280"/>
      <c r="E64" s="280"/>
      <c r="F64" s="280"/>
      <c r="G64" s="221">
        <f>SUM(G63)</f>
        <v>24.25</v>
      </c>
      <c r="H64" s="28"/>
      <c r="I64" s="23"/>
    </row>
    <row r="65" spans="1:9" x14ac:dyDescent="0.25">
      <c r="A65" s="276" t="s">
        <v>81</v>
      </c>
      <c r="B65" s="280"/>
      <c r="C65" s="280"/>
      <c r="D65" s="280"/>
      <c r="E65" s="280"/>
      <c r="F65" s="280"/>
      <c r="G65" s="222">
        <f>(G64)*0.2</f>
        <v>4.8500000000000005</v>
      </c>
      <c r="H65" s="28"/>
      <c r="I65" s="23"/>
    </row>
    <row r="66" spans="1:9" x14ac:dyDescent="0.25">
      <c r="A66" s="276" t="s">
        <v>82</v>
      </c>
      <c r="B66" s="280"/>
      <c r="C66" s="280"/>
      <c r="D66" s="280"/>
      <c r="E66" s="280"/>
      <c r="F66" s="280"/>
      <c r="G66" s="221">
        <f>SUM(G64:G65)</f>
        <v>29.1</v>
      </c>
      <c r="H66" s="28"/>
      <c r="I66" s="23"/>
    </row>
    <row r="67" spans="1:9" x14ac:dyDescent="0.25">
      <c r="A67" s="276" t="s">
        <v>83</v>
      </c>
      <c r="B67" s="280"/>
      <c r="C67" s="280"/>
      <c r="D67" s="280"/>
      <c r="E67" s="280"/>
      <c r="F67" s="280"/>
      <c r="G67" s="222">
        <v>98.02</v>
      </c>
      <c r="H67" s="28"/>
      <c r="I67" s="23"/>
    </row>
    <row r="68" spans="1:9" ht="15.75" thickBot="1" x14ac:dyDescent="0.3">
      <c r="A68" s="278" t="s">
        <v>84</v>
      </c>
      <c r="B68" s="279"/>
      <c r="C68" s="279"/>
      <c r="D68" s="279"/>
      <c r="E68" s="279"/>
      <c r="F68" s="279"/>
      <c r="G68" s="223">
        <f>ROUND(G66*G67,2)</f>
        <v>2852.38</v>
      </c>
      <c r="H68" s="24"/>
      <c r="I68" s="25"/>
    </row>
    <row r="69" spans="1:9" ht="15.75" thickBot="1" x14ac:dyDescent="0.3">
      <c r="A69" s="29"/>
      <c r="B69" s="29"/>
      <c r="C69" s="29"/>
      <c r="D69" s="29"/>
      <c r="E69" s="29"/>
      <c r="F69" s="29"/>
      <c r="G69" s="29"/>
      <c r="H69" s="29"/>
      <c r="I69" s="29"/>
    </row>
    <row r="70" spans="1:9" ht="51" x14ac:dyDescent="0.25">
      <c r="A70" s="238" t="s">
        <v>400</v>
      </c>
      <c r="B70" s="245" t="s">
        <v>385</v>
      </c>
      <c r="C70" s="240" t="s">
        <v>61</v>
      </c>
      <c r="D70" s="240" t="s">
        <v>387</v>
      </c>
      <c r="E70" s="241" t="s">
        <v>56</v>
      </c>
      <c r="F70" s="246"/>
      <c r="G70" s="246"/>
      <c r="H70" s="240" t="s">
        <v>427</v>
      </c>
      <c r="I70" s="243" t="s">
        <v>386</v>
      </c>
    </row>
    <row r="71" spans="1:9" ht="25.5" x14ac:dyDescent="0.25">
      <c r="A71" s="209" t="s">
        <v>71</v>
      </c>
      <c r="B71" s="79" t="s">
        <v>388</v>
      </c>
      <c r="C71" s="78" t="s">
        <v>73</v>
      </c>
      <c r="D71" s="78" t="s">
        <v>4</v>
      </c>
      <c r="E71" s="210">
        <v>1.3</v>
      </c>
      <c r="F71" s="81">
        <v>36.51</v>
      </c>
      <c r="G71" s="81">
        <f t="shared" ref="G71" si="4">E71*F71</f>
        <v>47.463000000000001</v>
      </c>
      <c r="H71" s="73" t="s">
        <v>422</v>
      </c>
      <c r="I71" s="212">
        <v>6079</v>
      </c>
    </row>
    <row r="72" spans="1:9" x14ac:dyDescent="0.25">
      <c r="A72" s="276" t="s">
        <v>80</v>
      </c>
      <c r="B72" s="277"/>
      <c r="C72" s="277"/>
      <c r="D72" s="277"/>
      <c r="E72" s="277"/>
      <c r="F72" s="277"/>
      <c r="G72" s="228">
        <f>SUM(G71)</f>
        <v>47.463000000000001</v>
      </c>
      <c r="H72" s="179"/>
      <c r="I72" s="180"/>
    </row>
    <row r="73" spans="1:9" x14ac:dyDescent="0.25">
      <c r="A73" s="276" t="s">
        <v>81</v>
      </c>
      <c r="B73" s="277"/>
      <c r="C73" s="277"/>
      <c r="D73" s="277"/>
      <c r="E73" s="277"/>
      <c r="F73" s="277"/>
      <c r="G73" s="229">
        <f>(G72)*0.2</f>
        <v>9.4926000000000013</v>
      </c>
      <c r="H73" s="179"/>
      <c r="I73" s="180"/>
    </row>
    <row r="74" spans="1:9" x14ac:dyDescent="0.25">
      <c r="A74" s="276" t="s">
        <v>82</v>
      </c>
      <c r="B74" s="277"/>
      <c r="C74" s="277"/>
      <c r="D74" s="277"/>
      <c r="E74" s="277"/>
      <c r="F74" s="277"/>
      <c r="G74" s="228">
        <f>SUM(G72:G73)</f>
        <v>56.955600000000004</v>
      </c>
      <c r="H74" s="179"/>
      <c r="I74" s="180"/>
    </row>
    <row r="75" spans="1:9" x14ac:dyDescent="0.25">
      <c r="A75" s="276" t="s">
        <v>83</v>
      </c>
      <c r="B75" s="277"/>
      <c r="C75" s="277"/>
      <c r="D75" s="277"/>
      <c r="E75" s="277"/>
      <c r="F75" s="277"/>
      <c r="G75" s="229">
        <v>55.61</v>
      </c>
      <c r="H75" s="179"/>
      <c r="I75" s="180"/>
    </row>
    <row r="76" spans="1:9" ht="15.75" thickBot="1" x14ac:dyDescent="0.3">
      <c r="A76" s="278" t="s">
        <v>84</v>
      </c>
      <c r="B76" s="279"/>
      <c r="C76" s="279"/>
      <c r="D76" s="279"/>
      <c r="E76" s="279"/>
      <c r="F76" s="279"/>
      <c r="G76" s="223">
        <f>ROUND(G74*G75,2)</f>
        <v>3167.3</v>
      </c>
      <c r="H76" s="24"/>
      <c r="I76" s="25"/>
    </row>
    <row r="77" spans="1:9" ht="15.75" thickBot="1" x14ac:dyDescent="0.3">
      <c r="A77" s="29"/>
      <c r="B77" s="29"/>
      <c r="C77" s="29"/>
      <c r="D77" s="29"/>
      <c r="E77" s="29"/>
      <c r="F77" s="29"/>
      <c r="G77" s="29"/>
      <c r="H77" s="29"/>
      <c r="I77" s="29"/>
    </row>
    <row r="78" spans="1:9" ht="38.25" x14ac:dyDescent="0.25">
      <c r="A78" s="238" t="s">
        <v>431</v>
      </c>
      <c r="B78" s="239" t="s">
        <v>409</v>
      </c>
      <c r="C78" s="240" t="s">
        <v>61</v>
      </c>
      <c r="D78" s="240" t="s">
        <v>9</v>
      </c>
      <c r="E78" s="241" t="s">
        <v>56</v>
      </c>
      <c r="F78" s="242"/>
      <c r="G78" s="242"/>
      <c r="H78" s="247" t="s">
        <v>428</v>
      </c>
      <c r="I78" s="248" t="s">
        <v>417</v>
      </c>
    </row>
    <row r="79" spans="1:9" ht="25.5" x14ac:dyDescent="0.25">
      <c r="A79" s="209" t="s">
        <v>64</v>
      </c>
      <c r="B79" s="216" t="s">
        <v>410</v>
      </c>
      <c r="C79" s="217" t="s">
        <v>66</v>
      </c>
      <c r="D79" s="217" t="s">
        <v>67</v>
      </c>
      <c r="E79" s="218">
        <v>7.0199999999999999E-2</v>
      </c>
      <c r="F79" s="219">
        <v>27.2</v>
      </c>
      <c r="G79" s="219">
        <f>E79*F79</f>
        <v>1.9094399999999998</v>
      </c>
      <c r="H79" s="73" t="s">
        <v>422</v>
      </c>
      <c r="I79" s="220">
        <v>88245</v>
      </c>
    </row>
    <row r="80" spans="1:9" ht="25.5" x14ac:dyDescent="0.25">
      <c r="A80" s="209" t="s">
        <v>64</v>
      </c>
      <c r="B80" s="79" t="s">
        <v>70</v>
      </c>
      <c r="C80" s="78" t="s">
        <v>66</v>
      </c>
      <c r="D80" s="78" t="s">
        <v>67</v>
      </c>
      <c r="E80" s="210">
        <v>4.7000000000000002E-3</v>
      </c>
      <c r="F80" s="81">
        <v>23.71</v>
      </c>
      <c r="G80" s="81">
        <f>E80*F80</f>
        <v>0.11143700000000001</v>
      </c>
      <c r="H80" s="73" t="s">
        <v>422</v>
      </c>
      <c r="I80" s="211">
        <v>88316</v>
      </c>
    </row>
    <row r="81" spans="1:9" ht="25.5" x14ac:dyDescent="0.25">
      <c r="A81" s="209" t="s">
        <v>71</v>
      </c>
      <c r="B81" s="230" t="s">
        <v>411</v>
      </c>
      <c r="C81" s="78" t="s">
        <v>73</v>
      </c>
      <c r="D81" s="78" t="s">
        <v>9</v>
      </c>
      <c r="E81" s="210">
        <v>1.05</v>
      </c>
      <c r="F81" s="81">
        <v>7.17</v>
      </c>
      <c r="G81" s="81">
        <f t="shared" ref="G81" si="5">E81*F81</f>
        <v>7.5285000000000002</v>
      </c>
      <c r="H81" s="73" t="s">
        <v>422</v>
      </c>
      <c r="I81" s="211">
        <v>43055</v>
      </c>
    </row>
    <row r="82" spans="1:9" x14ac:dyDescent="0.25">
      <c r="A82" s="272" t="s">
        <v>80</v>
      </c>
      <c r="B82" s="273"/>
      <c r="C82" s="273"/>
      <c r="D82" s="273"/>
      <c r="E82" s="273"/>
      <c r="F82" s="273"/>
      <c r="G82" s="213">
        <f>SUM(G79:G81)</f>
        <v>9.5493769999999998</v>
      </c>
      <c r="H82" s="83"/>
      <c r="I82" s="84"/>
    </row>
    <row r="83" spans="1:9" x14ac:dyDescent="0.25">
      <c r="A83" s="272" t="s">
        <v>282</v>
      </c>
      <c r="B83" s="273"/>
      <c r="C83" s="273"/>
      <c r="D83" s="273"/>
      <c r="E83" s="273"/>
      <c r="F83" s="273"/>
      <c r="G83" s="229">
        <f>(G82)*0.2</f>
        <v>1.9098754</v>
      </c>
      <c r="H83" s="83"/>
      <c r="I83" s="84"/>
    </row>
    <row r="84" spans="1:9" x14ac:dyDescent="0.25">
      <c r="A84" s="272" t="s">
        <v>82</v>
      </c>
      <c r="B84" s="273"/>
      <c r="C84" s="273"/>
      <c r="D84" s="273"/>
      <c r="E84" s="273"/>
      <c r="F84" s="273"/>
      <c r="G84" s="213">
        <f>SUM(G82:G83)</f>
        <v>11.4592524</v>
      </c>
      <c r="H84" s="83"/>
      <c r="I84" s="84"/>
    </row>
    <row r="85" spans="1:9" x14ac:dyDescent="0.25">
      <c r="A85" s="272" t="s">
        <v>83</v>
      </c>
      <c r="B85" s="273"/>
      <c r="C85" s="273"/>
      <c r="D85" s="273"/>
      <c r="E85" s="273"/>
      <c r="F85" s="273"/>
      <c r="G85" s="214">
        <v>46.96</v>
      </c>
      <c r="H85" s="83"/>
      <c r="I85" s="84"/>
    </row>
    <row r="86" spans="1:9" ht="15.75" thickBot="1" x14ac:dyDescent="0.3">
      <c r="A86" s="274" t="s">
        <v>84</v>
      </c>
      <c r="B86" s="275"/>
      <c r="C86" s="275"/>
      <c r="D86" s="275"/>
      <c r="E86" s="275"/>
      <c r="F86" s="275"/>
      <c r="G86" s="215">
        <f>ROUND(G84*G85,2)</f>
        <v>538.13</v>
      </c>
      <c r="H86" s="20"/>
      <c r="I86" s="21"/>
    </row>
    <row r="87" spans="1:9" ht="15.75" thickBot="1" x14ac:dyDescent="0.3">
      <c r="A87" s="29"/>
      <c r="B87" s="29"/>
      <c r="C87" s="29"/>
      <c r="D87" s="29"/>
      <c r="E87" s="29"/>
      <c r="F87" s="29"/>
      <c r="G87" s="29"/>
      <c r="H87" s="29"/>
      <c r="I87" s="29"/>
    </row>
    <row r="88" spans="1:9" ht="63.75" x14ac:dyDescent="0.25">
      <c r="A88" s="238" t="s">
        <v>432</v>
      </c>
      <c r="B88" s="239" t="s">
        <v>273</v>
      </c>
      <c r="C88" s="240" t="s">
        <v>61</v>
      </c>
      <c r="D88" s="240" t="s">
        <v>3</v>
      </c>
      <c r="E88" s="241" t="s">
        <v>56</v>
      </c>
      <c r="F88" s="242"/>
      <c r="G88" s="242"/>
      <c r="H88" s="247" t="s">
        <v>429</v>
      </c>
      <c r="I88" s="249">
        <v>96401</v>
      </c>
    </row>
    <row r="89" spans="1:9" ht="26.25" x14ac:dyDescent="0.25">
      <c r="A89" s="209" t="s">
        <v>64</v>
      </c>
      <c r="B89" s="231" t="s">
        <v>274</v>
      </c>
      <c r="C89" s="78" t="s">
        <v>66</v>
      </c>
      <c r="D89" s="78" t="s">
        <v>275</v>
      </c>
      <c r="E89" s="210">
        <v>2E-3</v>
      </c>
      <c r="F89" s="81">
        <v>10.28</v>
      </c>
      <c r="G89" s="81">
        <f t="shared" ref="G89:G96" si="6">E89*F89</f>
        <v>2.0559999999999998E-2</v>
      </c>
      <c r="H89" s="73" t="s">
        <v>422</v>
      </c>
      <c r="I89" s="211">
        <v>5839</v>
      </c>
    </row>
    <row r="90" spans="1:9" ht="26.25" x14ac:dyDescent="0.25">
      <c r="A90" s="209" t="s">
        <v>64</v>
      </c>
      <c r="B90" s="231" t="s">
        <v>276</v>
      </c>
      <c r="C90" s="78" t="s">
        <v>66</v>
      </c>
      <c r="D90" s="78" t="s">
        <v>277</v>
      </c>
      <c r="E90" s="210">
        <v>4.0000000000000001E-3</v>
      </c>
      <c r="F90" s="81">
        <v>4.8899999999999997</v>
      </c>
      <c r="G90" s="81">
        <f t="shared" si="6"/>
        <v>1.9559999999999998E-2</v>
      </c>
      <c r="H90" s="73" t="s">
        <v>422</v>
      </c>
      <c r="I90" s="211">
        <v>5841</v>
      </c>
    </row>
    <row r="91" spans="1:9" ht="25.5" x14ac:dyDescent="0.25">
      <c r="A91" s="209" t="s">
        <v>71</v>
      </c>
      <c r="B91" s="230" t="s">
        <v>420</v>
      </c>
      <c r="C91" s="78" t="s">
        <v>73</v>
      </c>
      <c r="D91" s="78" t="s">
        <v>9</v>
      </c>
      <c r="E91" s="210">
        <v>1.2</v>
      </c>
      <c r="F91" s="81">
        <v>5.1545585999999997</v>
      </c>
      <c r="G91" s="81">
        <f t="shared" si="6"/>
        <v>6.1854703199999994</v>
      </c>
      <c r="H91" s="73" t="s">
        <v>421</v>
      </c>
      <c r="I91" s="232">
        <v>45064</v>
      </c>
    </row>
    <row r="92" spans="1:9" ht="51.75" x14ac:dyDescent="0.25">
      <c r="A92" s="209" t="s">
        <v>64</v>
      </c>
      <c r="B92" s="231" t="s">
        <v>278</v>
      </c>
      <c r="C92" s="78" t="s">
        <v>66</v>
      </c>
      <c r="D92" s="78" t="s">
        <v>275</v>
      </c>
      <c r="E92" s="210">
        <v>1E-3</v>
      </c>
      <c r="F92" s="81">
        <v>249.87</v>
      </c>
      <c r="G92" s="81">
        <f t="shared" si="6"/>
        <v>0.24987000000000001</v>
      </c>
      <c r="H92" s="73" t="s">
        <v>422</v>
      </c>
      <c r="I92" s="211">
        <v>83362</v>
      </c>
    </row>
    <row r="93" spans="1:9" ht="25.5" x14ac:dyDescent="0.25">
      <c r="A93" s="209" t="s">
        <v>64</v>
      </c>
      <c r="B93" s="79" t="s">
        <v>70</v>
      </c>
      <c r="C93" s="78" t="s">
        <v>66</v>
      </c>
      <c r="D93" s="78" t="s">
        <v>67</v>
      </c>
      <c r="E93" s="210">
        <v>5.7999999999999996E-3</v>
      </c>
      <c r="F93" s="81">
        <v>23.71</v>
      </c>
      <c r="G93" s="81">
        <f>E93*F93</f>
        <v>0.137518</v>
      </c>
      <c r="H93" s="73" t="s">
        <v>422</v>
      </c>
      <c r="I93" s="211">
        <v>88316</v>
      </c>
    </row>
    <row r="94" spans="1:9" ht="26.25" x14ac:dyDescent="0.25">
      <c r="A94" s="209" t="s">
        <v>64</v>
      </c>
      <c r="B94" s="231" t="s">
        <v>279</v>
      </c>
      <c r="C94" s="78" t="s">
        <v>66</v>
      </c>
      <c r="D94" s="78" t="s">
        <v>275</v>
      </c>
      <c r="E94" s="210">
        <v>1.6999999999999999E-3</v>
      </c>
      <c r="F94" s="81">
        <v>124.38</v>
      </c>
      <c r="G94" s="81">
        <f t="shared" si="6"/>
        <v>0.21144599999999997</v>
      </c>
      <c r="H94" s="73" t="s">
        <v>422</v>
      </c>
      <c r="I94" s="211">
        <v>89035</v>
      </c>
    </row>
    <row r="95" spans="1:9" ht="26.25" x14ac:dyDescent="0.25">
      <c r="A95" s="209" t="s">
        <v>64</v>
      </c>
      <c r="B95" s="231" t="s">
        <v>280</v>
      </c>
      <c r="C95" s="78" t="s">
        <v>66</v>
      </c>
      <c r="D95" s="78" t="s">
        <v>277</v>
      </c>
      <c r="E95" s="210">
        <v>4.1000000000000003E-3</v>
      </c>
      <c r="F95" s="81">
        <v>45.19</v>
      </c>
      <c r="G95" s="81">
        <f t="shared" si="6"/>
        <v>0.185279</v>
      </c>
      <c r="H95" s="73" t="s">
        <v>422</v>
      </c>
      <c r="I95" s="211">
        <v>89036</v>
      </c>
    </row>
    <row r="96" spans="1:9" ht="51" x14ac:dyDescent="0.25">
      <c r="A96" s="209" t="s">
        <v>64</v>
      </c>
      <c r="B96" s="193" t="s">
        <v>281</v>
      </c>
      <c r="C96" s="78" t="s">
        <v>66</v>
      </c>
      <c r="D96" s="78" t="s">
        <v>277</v>
      </c>
      <c r="E96" s="210">
        <v>4.8999999999999998E-3</v>
      </c>
      <c r="F96" s="81">
        <v>61.31</v>
      </c>
      <c r="G96" s="81">
        <f t="shared" si="6"/>
        <v>0.30041899999999999</v>
      </c>
      <c r="H96" s="73" t="s">
        <v>422</v>
      </c>
      <c r="I96" s="211">
        <v>91486</v>
      </c>
    </row>
    <row r="97" spans="1:9" x14ac:dyDescent="0.25">
      <c r="A97" s="272" t="s">
        <v>80</v>
      </c>
      <c r="B97" s="273"/>
      <c r="C97" s="273"/>
      <c r="D97" s="273"/>
      <c r="E97" s="273"/>
      <c r="F97" s="273"/>
      <c r="G97" s="213">
        <f>SUM(G89:G96)</f>
        <v>7.3101223199999987</v>
      </c>
      <c r="H97" s="83"/>
      <c r="I97" s="84"/>
    </row>
    <row r="98" spans="1:9" x14ac:dyDescent="0.25">
      <c r="A98" s="272" t="s">
        <v>282</v>
      </c>
      <c r="B98" s="273"/>
      <c r="C98" s="273"/>
      <c r="D98" s="273"/>
      <c r="E98" s="273"/>
      <c r="F98" s="273"/>
      <c r="G98" s="214">
        <f>(G97)*0.2</f>
        <v>1.4620244639999997</v>
      </c>
      <c r="H98" s="83"/>
      <c r="I98" s="84"/>
    </row>
    <row r="99" spans="1:9" x14ac:dyDescent="0.25">
      <c r="A99" s="272" t="s">
        <v>82</v>
      </c>
      <c r="B99" s="273"/>
      <c r="C99" s="273"/>
      <c r="D99" s="273"/>
      <c r="E99" s="273"/>
      <c r="F99" s="273"/>
      <c r="G99" s="213">
        <f>SUM(G97:G98)</f>
        <v>8.7721467839999985</v>
      </c>
      <c r="H99" s="83"/>
      <c r="I99" s="84"/>
    </row>
    <row r="100" spans="1:9" x14ac:dyDescent="0.25">
      <c r="A100" s="272" t="s">
        <v>83</v>
      </c>
      <c r="B100" s="273"/>
      <c r="C100" s="273"/>
      <c r="D100" s="273"/>
      <c r="E100" s="273"/>
      <c r="F100" s="273"/>
      <c r="G100" s="214">
        <v>48.5</v>
      </c>
      <c r="H100" s="83"/>
      <c r="I100" s="84"/>
    </row>
    <row r="101" spans="1:9" ht="15.75" thickBot="1" x14ac:dyDescent="0.3">
      <c r="A101" s="274" t="s">
        <v>84</v>
      </c>
      <c r="B101" s="275"/>
      <c r="C101" s="275"/>
      <c r="D101" s="275"/>
      <c r="E101" s="275"/>
      <c r="F101" s="275"/>
      <c r="G101" s="215">
        <f>ROUND(G99*G100,2)</f>
        <v>425.45</v>
      </c>
      <c r="H101" s="20"/>
      <c r="I101" s="21"/>
    </row>
    <row r="102" spans="1:9" ht="15.75" thickBot="1" x14ac:dyDescent="0.3">
      <c r="A102" s="29"/>
      <c r="B102" s="29"/>
      <c r="C102" s="29"/>
      <c r="D102" s="29"/>
      <c r="E102" s="29"/>
      <c r="F102" s="29"/>
      <c r="G102" s="29"/>
      <c r="H102" s="29"/>
      <c r="I102" s="29"/>
    </row>
    <row r="103" spans="1:9" ht="63.75" x14ac:dyDescent="0.25">
      <c r="A103" s="238" t="s">
        <v>433</v>
      </c>
      <c r="B103" s="239" t="s">
        <v>283</v>
      </c>
      <c r="C103" s="240" t="s">
        <v>61</v>
      </c>
      <c r="D103" s="240" t="s">
        <v>3</v>
      </c>
      <c r="E103" s="241" t="s">
        <v>56</v>
      </c>
      <c r="F103" s="242"/>
      <c r="G103" s="242"/>
      <c r="H103" s="247" t="s">
        <v>429</v>
      </c>
      <c r="I103" s="249">
        <v>96402</v>
      </c>
    </row>
    <row r="104" spans="1:9" ht="26.25" x14ac:dyDescent="0.25">
      <c r="A104" s="209" t="s">
        <v>64</v>
      </c>
      <c r="B104" s="231" t="s">
        <v>274</v>
      </c>
      <c r="C104" s="78" t="s">
        <v>66</v>
      </c>
      <c r="D104" s="78" t="s">
        <v>275</v>
      </c>
      <c r="E104" s="210">
        <v>2E-3</v>
      </c>
      <c r="F104" s="81">
        <v>10.28</v>
      </c>
      <c r="G104" s="81">
        <f t="shared" ref="G104:G105" si="7">E104*F104</f>
        <v>2.0559999999999998E-2</v>
      </c>
      <c r="H104" s="73" t="s">
        <v>422</v>
      </c>
      <c r="I104" s="211">
        <v>5839</v>
      </c>
    </row>
    <row r="105" spans="1:9" ht="26.25" x14ac:dyDescent="0.25">
      <c r="A105" s="209" t="s">
        <v>64</v>
      </c>
      <c r="B105" s="231" t="s">
        <v>276</v>
      </c>
      <c r="C105" s="78" t="s">
        <v>66</v>
      </c>
      <c r="D105" s="78" t="s">
        <v>277</v>
      </c>
      <c r="E105" s="210">
        <v>4.0000000000000001E-3</v>
      </c>
      <c r="F105" s="81">
        <v>4.8899999999999997</v>
      </c>
      <c r="G105" s="81">
        <f t="shared" si="7"/>
        <v>1.9559999999999998E-2</v>
      </c>
      <c r="H105" s="73" t="s">
        <v>422</v>
      </c>
      <c r="I105" s="211">
        <v>5841</v>
      </c>
    </row>
    <row r="106" spans="1:9" ht="38.25" x14ac:dyDescent="0.25">
      <c r="A106" s="209" t="s">
        <v>71</v>
      </c>
      <c r="B106" s="230" t="s">
        <v>418</v>
      </c>
      <c r="C106" s="78" t="s">
        <v>73</v>
      </c>
      <c r="D106" s="78" t="s">
        <v>9</v>
      </c>
      <c r="E106" s="210">
        <v>0.45</v>
      </c>
      <c r="F106" s="81">
        <v>3.1716511999999999</v>
      </c>
      <c r="G106" s="81">
        <f t="shared" ref="G106:G107" si="8">E106*F106</f>
        <v>1.42724304</v>
      </c>
      <c r="H106" s="73" t="s">
        <v>419</v>
      </c>
      <c r="I106" s="232">
        <v>45064</v>
      </c>
    </row>
    <row r="107" spans="1:9" ht="51.75" x14ac:dyDescent="0.25">
      <c r="A107" s="209" t="s">
        <v>64</v>
      </c>
      <c r="B107" s="231" t="s">
        <v>278</v>
      </c>
      <c r="C107" s="78" t="s">
        <v>66</v>
      </c>
      <c r="D107" s="78" t="s">
        <v>275</v>
      </c>
      <c r="E107" s="210">
        <v>4.0000000000000002E-4</v>
      </c>
      <c r="F107" s="81">
        <v>249.87</v>
      </c>
      <c r="G107" s="81">
        <f t="shared" si="8"/>
        <v>9.9948000000000009E-2</v>
      </c>
      <c r="H107" s="73" t="s">
        <v>422</v>
      </c>
      <c r="I107" s="211">
        <v>83362</v>
      </c>
    </row>
    <row r="108" spans="1:9" ht="25.5" x14ac:dyDescent="0.25">
      <c r="A108" s="209" t="s">
        <v>64</v>
      </c>
      <c r="B108" s="79" t="s">
        <v>70</v>
      </c>
      <c r="C108" s="78" t="s">
        <v>66</v>
      </c>
      <c r="D108" s="78" t="s">
        <v>67</v>
      </c>
      <c r="E108" s="210">
        <v>5.4999999999999997E-3</v>
      </c>
      <c r="F108" s="81">
        <v>23.71</v>
      </c>
      <c r="G108" s="81">
        <f>E108*F108</f>
        <v>0.13040499999999999</v>
      </c>
      <c r="H108" s="73" t="s">
        <v>422</v>
      </c>
      <c r="I108" s="211">
        <v>88316</v>
      </c>
    </row>
    <row r="109" spans="1:9" ht="26.25" x14ac:dyDescent="0.25">
      <c r="A109" s="209" t="s">
        <v>64</v>
      </c>
      <c r="B109" s="231" t="s">
        <v>279</v>
      </c>
      <c r="C109" s="78" t="s">
        <v>66</v>
      </c>
      <c r="D109" s="78" t="s">
        <v>275</v>
      </c>
      <c r="E109" s="210">
        <v>1.6999999999999999E-3</v>
      </c>
      <c r="F109" s="81">
        <v>124.38</v>
      </c>
      <c r="G109" s="81">
        <f t="shared" ref="G109:G111" si="9">E109*F109</f>
        <v>0.21144599999999997</v>
      </c>
      <c r="H109" s="73" t="s">
        <v>422</v>
      </c>
      <c r="I109" s="211">
        <v>89035</v>
      </c>
    </row>
    <row r="110" spans="1:9" ht="26.25" x14ac:dyDescent="0.25">
      <c r="A110" s="209" t="s">
        <v>64</v>
      </c>
      <c r="B110" s="231" t="s">
        <v>280</v>
      </c>
      <c r="C110" s="78" t="s">
        <v>66</v>
      </c>
      <c r="D110" s="78" t="s">
        <v>277</v>
      </c>
      <c r="E110" s="210">
        <v>3.8E-3</v>
      </c>
      <c r="F110" s="81">
        <v>45.19</v>
      </c>
      <c r="G110" s="81">
        <f t="shared" si="9"/>
        <v>0.17172199999999999</v>
      </c>
      <c r="H110" s="73" t="s">
        <v>422</v>
      </c>
      <c r="I110" s="211">
        <v>89036</v>
      </c>
    </row>
    <row r="111" spans="1:9" ht="51" x14ac:dyDescent="0.25">
      <c r="A111" s="209" t="s">
        <v>64</v>
      </c>
      <c r="B111" s="193" t="s">
        <v>281</v>
      </c>
      <c r="C111" s="78" t="s">
        <v>66</v>
      </c>
      <c r="D111" s="78" t="s">
        <v>277</v>
      </c>
      <c r="E111" s="210">
        <v>5.1000000000000004E-3</v>
      </c>
      <c r="F111" s="81">
        <v>61.31</v>
      </c>
      <c r="G111" s="81">
        <f t="shared" si="9"/>
        <v>0.31268100000000004</v>
      </c>
      <c r="H111" s="73" t="s">
        <v>422</v>
      </c>
      <c r="I111" s="211">
        <v>91486</v>
      </c>
    </row>
    <row r="112" spans="1:9" x14ac:dyDescent="0.25">
      <c r="A112" s="272" t="s">
        <v>80</v>
      </c>
      <c r="B112" s="273"/>
      <c r="C112" s="273"/>
      <c r="D112" s="273"/>
      <c r="E112" s="273"/>
      <c r="F112" s="273"/>
      <c r="G112" s="213">
        <f>SUM(G104:G111)</f>
        <v>2.3935650399999999</v>
      </c>
      <c r="H112" s="83"/>
      <c r="I112" s="84"/>
    </row>
    <row r="113" spans="1:9" x14ac:dyDescent="0.25">
      <c r="A113" s="272" t="s">
        <v>282</v>
      </c>
      <c r="B113" s="273"/>
      <c r="C113" s="273"/>
      <c r="D113" s="273"/>
      <c r="E113" s="273"/>
      <c r="F113" s="273"/>
      <c r="G113" s="214">
        <f>(G112)*0.2</f>
        <v>0.478713008</v>
      </c>
      <c r="H113" s="83"/>
      <c r="I113" s="84"/>
    </row>
    <row r="114" spans="1:9" x14ac:dyDescent="0.25">
      <c r="A114" s="272" t="s">
        <v>82</v>
      </c>
      <c r="B114" s="273"/>
      <c r="C114" s="273"/>
      <c r="D114" s="273"/>
      <c r="E114" s="273"/>
      <c r="F114" s="273"/>
      <c r="G114" s="213">
        <f>SUM(G112:G113)</f>
        <v>2.8722780480000001</v>
      </c>
      <c r="H114" s="83"/>
      <c r="I114" s="84"/>
    </row>
    <row r="115" spans="1:9" x14ac:dyDescent="0.25">
      <c r="A115" s="272" t="s">
        <v>83</v>
      </c>
      <c r="B115" s="273"/>
      <c r="C115" s="273"/>
      <c r="D115" s="273"/>
      <c r="E115" s="273"/>
      <c r="F115" s="273"/>
      <c r="G115" s="214">
        <v>48.5</v>
      </c>
      <c r="H115" s="83"/>
      <c r="I115" s="84"/>
    </row>
    <row r="116" spans="1:9" ht="15.75" thickBot="1" x14ac:dyDescent="0.3">
      <c r="A116" s="274" t="s">
        <v>84</v>
      </c>
      <c r="B116" s="275"/>
      <c r="C116" s="275"/>
      <c r="D116" s="275"/>
      <c r="E116" s="275"/>
      <c r="F116" s="275"/>
      <c r="G116" s="215">
        <f>ROUND(G114*G115,2)</f>
        <v>139.31</v>
      </c>
      <c r="H116" s="20"/>
      <c r="I116" s="21"/>
    </row>
    <row r="117" spans="1:9" ht="15.75" thickBot="1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ht="51" x14ac:dyDescent="0.25">
      <c r="A118" s="238" t="s">
        <v>321</v>
      </c>
      <c r="B118" s="239" t="s">
        <v>226</v>
      </c>
      <c r="C118" s="240" t="s">
        <v>61</v>
      </c>
      <c r="D118" s="240" t="s">
        <v>4</v>
      </c>
      <c r="E118" s="250"/>
      <c r="F118" s="242"/>
      <c r="G118" s="242"/>
      <c r="H118" s="240" t="s">
        <v>425</v>
      </c>
      <c r="I118" s="243" t="s">
        <v>227</v>
      </c>
    </row>
    <row r="119" spans="1:9" ht="25.5" x14ac:dyDescent="0.25">
      <c r="A119" s="209" t="s">
        <v>64</v>
      </c>
      <c r="B119" s="79" t="s">
        <v>93</v>
      </c>
      <c r="C119" s="78" t="s">
        <v>66</v>
      </c>
      <c r="D119" s="78" t="s">
        <v>67</v>
      </c>
      <c r="E119" s="210">
        <v>1.62</v>
      </c>
      <c r="F119" s="81">
        <v>27.39</v>
      </c>
      <c r="G119" s="81">
        <f t="shared" ref="G119" si="10">E119*F119</f>
        <v>44.3718</v>
      </c>
      <c r="H119" s="73" t="s">
        <v>422</v>
      </c>
      <c r="I119" s="211">
        <v>88309</v>
      </c>
    </row>
    <row r="120" spans="1:9" ht="25.5" x14ac:dyDescent="0.25">
      <c r="A120" s="209" t="s">
        <v>64</v>
      </c>
      <c r="B120" s="79" t="s">
        <v>70</v>
      </c>
      <c r="C120" s="78" t="s">
        <v>66</v>
      </c>
      <c r="D120" s="78" t="s">
        <v>67</v>
      </c>
      <c r="E120" s="210">
        <v>1.62</v>
      </c>
      <c r="F120" s="81">
        <v>23.71</v>
      </c>
      <c r="G120" s="81">
        <f>E120*F120</f>
        <v>38.410200000000003</v>
      </c>
      <c r="H120" s="73" t="s">
        <v>422</v>
      </c>
      <c r="I120" s="211">
        <v>88316</v>
      </c>
    </row>
    <row r="121" spans="1:9" x14ac:dyDescent="0.25">
      <c r="A121" s="209" t="s">
        <v>71</v>
      </c>
      <c r="B121" s="79" t="s">
        <v>228</v>
      </c>
      <c r="C121" s="78" t="s">
        <v>73</v>
      </c>
      <c r="D121" s="78" t="s">
        <v>4</v>
      </c>
      <c r="E121" s="233">
        <v>1.02</v>
      </c>
      <c r="F121" s="81">
        <v>463.2</v>
      </c>
      <c r="G121" s="81">
        <f t="shared" ref="G121:G122" si="11">E121*F121</f>
        <v>472.464</v>
      </c>
      <c r="H121" s="234" t="s">
        <v>430</v>
      </c>
      <c r="I121" s="211" t="s">
        <v>229</v>
      </c>
    </row>
    <row r="122" spans="1:9" x14ac:dyDescent="0.25">
      <c r="A122" s="209" t="s">
        <v>71</v>
      </c>
      <c r="B122" s="79" t="s">
        <v>230</v>
      </c>
      <c r="C122" s="78" t="s">
        <v>73</v>
      </c>
      <c r="D122" s="78" t="s">
        <v>67</v>
      </c>
      <c r="E122" s="210">
        <v>0.1</v>
      </c>
      <c r="F122" s="81">
        <v>1.81</v>
      </c>
      <c r="G122" s="81">
        <f t="shared" si="11"/>
        <v>0.18100000000000002</v>
      </c>
      <c r="H122" s="234" t="s">
        <v>430</v>
      </c>
      <c r="I122" s="211" t="s">
        <v>231</v>
      </c>
    </row>
    <row r="123" spans="1:9" x14ac:dyDescent="0.25">
      <c r="A123" s="276" t="s">
        <v>80</v>
      </c>
      <c r="B123" s="281"/>
      <c r="C123" s="281"/>
      <c r="D123" s="281"/>
      <c r="E123" s="281"/>
      <c r="F123" s="281"/>
      <c r="G123" s="235">
        <f>SUM(G119:G122)</f>
        <v>555.42700000000002</v>
      </c>
      <c r="H123" s="22"/>
      <c r="I123" s="23"/>
    </row>
    <row r="124" spans="1:9" x14ac:dyDescent="0.25">
      <c r="A124" s="276" t="s">
        <v>81</v>
      </c>
      <c r="B124" s="281"/>
      <c r="C124" s="281"/>
      <c r="D124" s="281"/>
      <c r="E124" s="281"/>
      <c r="F124" s="281"/>
      <c r="G124" s="236">
        <f>(G123)*0.2</f>
        <v>111.08540000000001</v>
      </c>
      <c r="H124" s="22"/>
      <c r="I124" s="23"/>
    </row>
    <row r="125" spans="1:9" x14ac:dyDescent="0.25">
      <c r="A125" s="276" t="s">
        <v>82</v>
      </c>
      <c r="B125" s="281"/>
      <c r="C125" s="281"/>
      <c r="D125" s="281"/>
      <c r="E125" s="281"/>
      <c r="F125" s="281"/>
      <c r="G125" s="235">
        <f>SUM(G123:G124)</f>
        <v>666.51240000000007</v>
      </c>
      <c r="H125" s="22"/>
      <c r="I125" s="23"/>
    </row>
    <row r="126" spans="1:9" x14ac:dyDescent="0.25">
      <c r="A126" s="276" t="s">
        <v>83</v>
      </c>
      <c r="B126" s="281"/>
      <c r="C126" s="281"/>
      <c r="D126" s="281"/>
      <c r="E126" s="281"/>
      <c r="F126" s="281"/>
      <c r="G126" s="236">
        <v>0.8</v>
      </c>
      <c r="H126" s="22"/>
      <c r="I126" s="23"/>
    </row>
    <row r="127" spans="1:9" ht="15.75" thickBot="1" x14ac:dyDescent="0.3">
      <c r="A127" s="278" t="s">
        <v>84</v>
      </c>
      <c r="B127" s="279"/>
      <c r="C127" s="279"/>
      <c r="D127" s="279"/>
      <c r="E127" s="279"/>
      <c r="F127" s="279"/>
      <c r="G127" s="223">
        <f>ROUND(G125*G126,2)</f>
        <v>533.21</v>
      </c>
      <c r="H127" s="24"/>
      <c r="I127" s="25"/>
    </row>
    <row r="128" spans="1:9" ht="15.75" thickBot="1" x14ac:dyDescent="0.3">
      <c r="A128" s="29"/>
      <c r="B128" s="29"/>
      <c r="C128" s="29"/>
      <c r="D128" s="29"/>
      <c r="E128" s="29"/>
      <c r="F128" s="29"/>
      <c r="G128" s="29"/>
      <c r="H128" s="29"/>
      <c r="I128" s="29"/>
    </row>
    <row r="129" spans="1:9" ht="63.75" x14ac:dyDescent="0.25">
      <c r="A129" s="238" t="s">
        <v>330</v>
      </c>
      <c r="B129" s="239" t="s">
        <v>32</v>
      </c>
      <c r="C129" s="240" t="s">
        <v>61</v>
      </c>
      <c r="D129" s="240" t="s">
        <v>3</v>
      </c>
      <c r="E129" s="250"/>
      <c r="F129" s="242"/>
      <c r="G129" s="242"/>
      <c r="H129" s="244" t="s">
        <v>426</v>
      </c>
      <c r="I129" s="243" t="s">
        <v>31</v>
      </c>
    </row>
    <row r="130" spans="1:9" ht="25.5" x14ac:dyDescent="0.25">
      <c r="A130" s="209" t="s">
        <v>64</v>
      </c>
      <c r="B130" s="79" t="s">
        <v>93</v>
      </c>
      <c r="C130" s="78" t="s">
        <v>66</v>
      </c>
      <c r="D130" s="78" t="s">
        <v>67</v>
      </c>
      <c r="E130" s="210">
        <v>0.1</v>
      </c>
      <c r="F130" s="81">
        <v>27.39</v>
      </c>
      <c r="G130" s="81">
        <f t="shared" ref="G130" si="12">E130*F130</f>
        <v>2.7390000000000003</v>
      </c>
      <c r="H130" s="73" t="s">
        <v>422</v>
      </c>
      <c r="I130" s="211">
        <v>88309</v>
      </c>
    </row>
    <row r="131" spans="1:9" ht="25.5" x14ac:dyDescent="0.25">
      <c r="A131" s="209" t="s">
        <v>64</v>
      </c>
      <c r="B131" s="79" t="s">
        <v>70</v>
      </c>
      <c r="C131" s="78" t="s">
        <v>66</v>
      </c>
      <c r="D131" s="78" t="s">
        <v>67</v>
      </c>
      <c r="E131" s="210">
        <v>0.1125</v>
      </c>
      <c r="F131" s="81">
        <v>23.71</v>
      </c>
      <c r="G131" s="81">
        <f>E131*F131</f>
        <v>2.6673750000000003</v>
      </c>
      <c r="H131" s="73" t="s">
        <v>422</v>
      </c>
      <c r="I131" s="211">
        <v>88316</v>
      </c>
    </row>
    <row r="132" spans="1:9" ht="25.5" x14ac:dyDescent="0.25">
      <c r="A132" s="209" t="s">
        <v>71</v>
      </c>
      <c r="B132" s="79" t="s">
        <v>96</v>
      </c>
      <c r="C132" s="78" t="s">
        <v>73</v>
      </c>
      <c r="D132" s="78" t="s">
        <v>9</v>
      </c>
      <c r="E132" s="210">
        <v>2.2650000000000001</v>
      </c>
      <c r="F132" s="81">
        <v>0.59</v>
      </c>
      <c r="G132" s="81">
        <f t="shared" ref="G132:G134" si="13">E132*F132</f>
        <v>1.3363499999999999</v>
      </c>
      <c r="H132" s="73" t="s">
        <v>422</v>
      </c>
      <c r="I132" s="211">
        <v>1379</v>
      </c>
    </row>
    <row r="133" spans="1:9" ht="25.5" x14ac:dyDescent="0.25">
      <c r="A133" s="209" t="s">
        <v>71</v>
      </c>
      <c r="B133" s="79" t="s">
        <v>94</v>
      </c>
      <c r="C133" s="78" t="s">
        <v>73</v>
      </c>
      <c r="D133" s="78" t="s">
        <v>4</v>
      </c>
      <c r="E133" s="210">
        <v>5.1999999999999998E-3</v>
      </c>
      <c r="F133" s="81">
        <v>60</v>
      </c>
      <c r="G133" s="81">
        <f t="shared" si="13"/>
        <v>0.312</v>
      </c>
      <c r="H133" s="73" t="s">
        <v>422</v>
      </c>
      <c r="I133" s="211">
        <v>370</v>
      </c>
    </row>
    <row r="134" spans="1:9" ht="25.5" x14ac:dyDescent="0.25">
      <c r="A134" s="209" t="s">
        <v>71</v>
      </c>
      <c r="B134" s="79" t="s">
        <v>122</v>
      </c>
      <c r="C134" s="78" t="s">
        <v>73</v>
      </c>
      <c r="D134" s="78" t="s">
        <v>67</v>
      </c>
      <c r="E134" s="210">
        <v>2.2000000000000001E-3</v>
      </c>
      <c r="F134" s="81">
        <v>25.82</v>
      </c>
      <c r="G134" s="81">
        <f t="shared" si="13"/>
        <v>5.6804000000000007E-2</v>
      </c>
      <c r="H134" s="73" t="s">
        <v>416</v>
      </c>
      <c r="I134" s="211" t="s">
        <v>123</v>
      </c>
    </row>
    <row r="135" spans="1:9" x14ac:dyDescent="0.25">
      <c r="A135" s="276" t="s">
        <v>80</v>
      </c>
      <c r="B135" s="277"/>
      <c r="C135" s="277"/>
      <c r="D135" s="277"/>
      <c r="E135" s="277"/>
      <c r="F135" s="277"/>
      <c r="G135" s="228">
        <f>SUM(G130:G134)</f>
        <v>7.111529</v>
      </c>
      <c r="H135" s="179"/>
      <c r="I135" s="180"/>
    </row>
    <row r="136" spans="1:9" x14ac:dyDescent="0.25">
      <c r="A136" s="276" t="s">
        <v>81</v>
      </c>
      <c r="B136" s="277"/>
      <c r="C136" s="277"/>
      <c r="D136" s="277"/>
      <c r="E136" s="277"/>
      <c r="F136" s="277"/>
      <c r="G136" s="214">
        <f>(G135)*0.2</f>
        <v>1.4223058000000002</v>
      </c>
      <c r="H136" s="179"/>
      <c r="I136" s="180"/>
    </row>
    <row r="137" spans="1:9" x14ac:dyDescent="0.25">
      <c r="A137" s="276" t="s">
        <v>82</v>
      </c>
      <c r="B137" s="277"/>
      <c r="C137" s="277"/>
      <c r="D137" s="277"/>
      <c r="E137" s="277"/>
      <c r="F137" s="277"/>
      <c r="G137" s="228">
        <f>SUM(G135:G136)</f>
        <v>8.5338348000000011</v>
      </c>
      <c r="H137" s="179"/>
      <c r="I137" s="180"/>
    </row>
    <row r="138" spans="1:9" x14ac:dyDescent="0.25">
      <c r="A138" s="276" t="s">
        <v>83</v>
      </c>
      <c r="B138" s="277"/>
      <c r="C138" s="277"/>
      <c r="D138" s="277"/>
      <c r="E138" s="277"/>
      <c r="F138" s="277"/>
      <c r="G138" s="229">
        <v>143.76</v>
      </c>
      <c r="H138" s="179"/>
      <c r="I138" s="180"/>
    </row>
    <row r="139" spans="1:9" ht="15.75" thickBot="1" x14ac:dyDescent="0.3">
      <c r="A139" s="278" t="s">
        <v>84</v>
      </c>
      <c r="B139" s="279"/>
      <c r="C139" s="279"/>
      <c r="D139" s="279"/>
      <c r="E139" s="279"/>
      <c r="F139" s="279"/>
      <c r="G139" s="223">
        <f>ROUND(G137*G138,2)</f>
        <v>1226.82</v>
      </c>
      <c r="H139" s="24"/>
      <c r="I139" s="25"/>
    </row>
    <row r="140" spans="1:9" ht="15.75" thickBot="1" x14ac:dyDescent="0.3">
      <c r="A140" s="29"/>
      <c r="B140" s="29"/>
      <c r="C140" s="29"/>
      <c r="D140" s="29"/>
      <c r="E140" s="29"/>
      <c r="F140" s="29"/>
      <c r="G140" s="29"/>
      <c r="H140" s="29"/>
      <c r="I140" s="29"/>
    </row>
    <row r="141" spans="1:9" ht="63.75" x14ac:dyDescent="0.25">
      <c r="A141" s="238" t="s">
        <v>331</v>
      </c>
      <c r="B141" s="239" t="s">
        <v>46</v>
      </c>
      <c r="C141" s="240" t="s">
        <v>61</v>
      </c>
      <c r="D141" s="240" t="s">
        <v>3</v>
      </c>
      <c r="E141" s="250"/>
      <c r="F141" s="242"/>
      <c r="G141" s="242"/>
      <c r="H141" s="244" t="s">
        <v>426</v>
      </c>
      <c r="I141" s="243" t="s">
        <v>45</v>
      </c>
    </row>
    <row r="142" spans="1:9" ht="25.5" x14ac:dyDescent="0.25">
      <c r="A142" s="209" t="s">
        <v>64</v>
      </c>
      <c r="B142" s="79" t="s">
        <v>93</v>
      </c>
      <c r="C142" s="78" t="s">
        <v>66</v>
      </c>
      <c r="D142" s="78" t="s">
        <v>67</v>
      </c>
      <c r="E142" s="210">
        <v>0.25</v>
      </c>
      <c r="F142" s="81">
        <v>27.39</v>
      </c>
      <c r="G142" s="81">
        <f t="shared" ref="G142" si="14">E142*F142</f>
        <v>6.8475000000000001</v>
      </c>
      <c r="H142" s="73" t="s">
        <v>422</v>
      </c>
      <c r="I142" s="211">
        <v>88309</v>
      </c>
    </row>
    <row r="143" spans="1:9" ht="25.5" x14ac:dyDescent="0.25">
      <c r="A143" s="209" t="s">
        <v>64</v>
      </c>
      <c r="B143" s="79" t="s">
        <v>70</v>
      </c>
      <c r="C143" s="78" t="s">
        <v>66</v>
      </c>
      <c r="D143" s="78" t="s">
        <v>67</v>
      </c>
      <c r="E143" s="210">
        <v>0.25</v>
      </c>
      <c r="F143" s="81">
        <v>23.71</v>
      </c>
      <c r="G143" s="81">
        <f>E143*F143</f>
        <v>5.9275000000000002</v>
      </c>
      <c r="H143" s="73" t="s">
        <v>422</v>
      </c>
      <c r="I143" s="211">
        <v>88316</v>
      </c>
    </row>
    <row r="144" spans="1:9" ht="25.5" x14ac:dyDescent="0.25">
      <c r="A144" s="209" t="s">
        <v>71</v>
      </c>
      <c r="B144" s="79" t="s">
        <v>95</v>
      </c>
      <c r="C144" s="78" t="s">
        <v>73</v>
      </c>
      <c r="D144" s="78" t="s">
        <v>9</v>
      </c>
      <c r="E144" s="210">
        <v>1.5116000000000001</v>
      </c>
      <c r="F144" s="81">
        <v>0.86</v>
      </c>
      <c r="G144" s="81">
        <f t="shared" ref="G144:G146" si="15">E144*F144</f>
        <v>1.299976</v>
      </c>
      <c r="H144" s="73" t="s">
        <v>422</v>
      </c>
      <c r="I144" s="211">
        <v>1106</v>
      </c>
    </row>
    <row r="145" spans="1:9" ht="25.5" x14ac:dyDescent="0.25">
      <c r="A145" s="209" t="s">
        <v>71</v>
      </c>
      <c r="B145" s="79" t="s">
        <v>94</v>
      </c>
      <c r="C145" s="78" t="s">
        <v>73</v>
      </c>
      <c r="D145" s="78" t="s">
        <v>4</v>
      </c>
      <c r="E145" s="210">
        <v>4.3E-3</v>
      </c>
      <c r="F145" s="81">
        <v>60</v>
      </c>
      <c r="G145" s="81">
        <f t="shared" si="15"/>
        <v>0.25800000000000001</v>
      </c>
      <c r="H145" s="73" t="s">
        <v>422</v>
      </c>
      <c r="I145" s="211">
        <v>370</v>
      </c>
    </row>
    <row r="146" spans="1:9" ht="25.5" x14ac:dyDescent="0.25">
      <c r="A146" s="209" t="s">
        <v>71</v>
      </c>
      <c r="B146" s="79" t="s">
        <v>122</v>
      </c>
      <c r="C146" s="78" t="s">
        <v>73</v>
      </c>
      <c r="D146" s="78" t="s">
        <v>67</v>
      </c>
      <c r="E146" s="210">
        <v>2.2000000000000001E-3</v>
      </c>
      <c r="F146" s="81">
        <v>25.82</v>
      </c>
      <c r="G146" s="81">
        <f t="shared" si="15"/>
        <v>5.6804000000000007E-2</v>
      </c>
      <c r="H146" s="73" t="s">
        <v>416</v>
      </c>
      <c r="I146" s="211" t="s">
        <v>123</v>
      </c>
    </row>
    <row r="147" spans="1:9" x14ac:dyDescent="0.25">
      <c r="A147" s="276" t="s">
        <v>80</v>
      </c>
      <c r="B147" s="277"/>
      <c r="C147" s="277"/>
      <c r="D147" s="277"/>
      <c r="E147" s="277"/>
      <c r="F147" s="277"/>
      <c r="G147" s="228">
        <f>SUM(G142:G146)</f>
        <v>14.389779999999998</v>
      </c>
      <c r="H147" s="179"/>
      <c r="I147" s="180"/>
    </row>
    <row r="148" spans="1:9" x14ac:dyDescent="0.25">
      <c r="A148" s="276" t="s">
        <v>81</v>
      </c>
      <c r="B148" s="277"/>
      <c r="C148" s="277"/>
      <c r="D148" s="277"/>
      <c r="E148" s="277"/>
      <c r="F148" s="277"/>
      <c r="G148" s="214">
        <f>(G147)*0.2</f>
        <v>2.8779559999999997</v>
      </c>
      <c r="H148" s="179"/>
      <c r="I148" s="180"/>
    </row>
    <row r="149" spans="1:9" x14ac:dyDescent="0.25">
      <c r="A149" s="276" t="s">
        <v>82</v>
      </c>
      <c r="B149" s="277"/>
      <c r="C149" s="277"/>
      <c r="D149" s="277"/>
      <c r="E149" s="277"/>
      <c r="F149" s="277"/>
      <c r="G149" s="228">
        <f>SUM(G147:G148)</f>
        <v>17.267735999999999</v>
      </c>
      <c r="H149" s="179"/>
      <c r="I149" s="180"/>
    </row>
    <row r="150" spans="1:9" x14ac:dyDescent="0.25">
      <c r="A150" s="276" t="s">
        <v>83</v>
      </c>
      <c r="B150" s="277"/>
      <c r="C150" s="277"/>
      <c r="D150" s="277"/>
      <c r="E150" s="277"/>
      <c r="F150" s="277"/>
      <c r="G150" s="229">
        <v>143.76</v>
      </c>
      <c r="H150" s="179"/>
      <c r="I150" s="180"/>
    </row>
    <row r="151" spans="1:9" ht="15.75" thickBot="1" x14ac:dyDescent="0.3">
      <c r="A151" s="278" t="s">
        <v>84</v>
      </c>
      <c r="B151" s="279"/>
      <c r="C151" s="279"/>
      <c r="D151" s="279"/>
      <c r="E151" s="279"/>
      <c r="F151" s="279"/>
      <c r="G151" s="223">
        <f>ROUND(G149*G150,2)</f>
        <v>2482.41</v>
      </c>
      <c r="H151" s="24"/>
      <c r="I151" s="25"/>
    </row>
    <row r="152" spans="1:9" ht="15.75" thickBot="1" x14ac:dyDescent="0.3">
      <c r="A152" s="29"/>
      <c r="B152" s="29"/>
      <c r="C152" s="29"/>
      <c r="D152" s="29"/>
      <c r="E152" s="29"/>
      <c r="F152" s="29"/>
      <c r="G152" s="29"/>
      <c r="H152" s="29"/>
      <c r="I152" s="29"/>
    </row>
    <row r="153" spans="1:9" ht="63.75" x14ac:dyDescent="0.25">
      <c r="A153" s="238" t="s">
        <v>326</v>
      </c>
      <c r="B153" s="239" t="s">
        <v>252</v>
      </c>
      <c r="C153" s="240" t="s">
        <v>61</v>
      </c>
      <c r="D153" s="240" t="s">
        <v>3</v>
      </c>
      <c r="E153" s="241" t="s">
        <v>56</v>
      </c>
      <c r="F153" s="242"/>
      <c r="G153" s="242"/>
      <c r="H153" s="244" t="s">
        <v>426</v>
      </c>
      <c r="I153" s="243" t="s">
        <v>253</v>
      </c>
    </row>
    <row r="154" spans="1:9" ht="25.5" x14ac:dyDescent="0.25">
      <c r="A154" s="209" t="s">
        <v>64</v>
      </c>
      <c r="B154" s="79" t="s">
        <v>93</v>
      </c>
      <c r="C154" s="78" t="s">
        <v>66</v>
      </c>
      <c r="D154" s="78" t="s">
        <v>67</v>
      </c>
      <c r="E154" s="218">
        <v>0.12379999999999999</v>
      </c>
      <c r="F154" s="81">
        <v>27.39</v>
      </c>
      <c r="G154" s="81">
        <f t="shared" ref="G154" si="16">E154*F154</f>
        <v>3.390882</v>
      </c>
      <c r="H154" s="73" t="s">
        <v>422</v>
      </c>
      <c r="I154" s="211">
        <v>88309</v>
      </c>
    </row>
    <row r="155" spans="1:9" ht="25.5" x14ac:dyDescent="0.25">
      <c r="A155" s="209" t="s">
        <v>64</v>
      </c>
      <c r="B155" s="79" t="s">
        <v>69</v>
      </c>
      <c r="C155" s="78" t="s">
        <v>66</v>
      </c>
      <c r="D155" s="78" t="s">
        <v>67</v>
      </c>
      <c r="E155" s="218">
        <v>0.1381</v>
      </c>
      <c r="F155" s="81">
        <v>32.19</v>
      </c>
      <c r="G155" s="81">
        <f>E155*F155</f>
        <v>4.4454389999999995</v>
      </c>
      <c r="H155" s="73" t="s">
        <v>422</v>
      </c>
      <c r="I155" s="211">
        <v>88310</v>
      </c>
    </row>
    <row r="156" spans="1:9" ht="25.5" x14ac:dyDescent="0.25">
      <c r="A156" s="209" t="s">
        <v>64</v>
      </c>
      <c r="B156" s="79" t="s">
        <v>101</v>
      </c>
      <c r="C156" s="78" t="s">
        <v>66</v>
      </c>
      <c r="D156" s="78" t="s">
        <v>67</v>
      </c>
      <c r="E156" s="218">
        <v>0.1381</v>
      </c>
      <c r="F156" s="81">
        <v>28.06</v>
      </c>
      <c r="G156" s="81">
        <f t="shared" ref="G156" si="17">E156*F156</f>
        <v>3.875086</v>
      </c>
      <c r="H156" s="73" t="s">
        <v>422</v>
      </c>
      <c r="I156" s="211">
        <v>100301</v>
      </c>
    </row>
    <row r="157" spans="1:9" ht="25.5" x14ac:dyDescent="0.25">
      <c r="A157" s="209" t="s">
        <v>64</v>
      </c>
      <c r="B157" s="216" t="s">
        <v>254</v>
      </c>
      <c r="C157" s="78" t="s">
        <v>66</v>
      </c>
      <c r="D157" s="78" t="s">
        <v>67</v>
      </c>
      <c r="E157" s="218">
        <v>1.5</v>
      </c>
      <c r="F157" s="81">
        <v>27.7</v>
      </c>
      <c r="G157" s="81">
        <f t="shared" ref="G157" si="18">E157*F157</f>
        <v>41.55</v>
      </c>
      <c r="H157" s="73" t="s">
        <v>422</v>
      </c>
      <c r="I157" s="211">
        <v>88315</v>
      </c>
    </row>
    <row r="158" spans="1:9" ht="25.5" x14ac:dyDescent="0.25">
      <c r="A158" s="209" t="s">
        <v>64</v>
      </c>
      <c r="B158" s="216" t="s">
        <v>255</v>
      </c>
      <c r="C158" s="78" t="s">
        <v>66</v>
      </c>
      <c r="D158" s="78" t="s">
        <v>67</v>
      </c>
      <c r="E158" s="218">
        <v>1.5</v>
      </c>
      <c r="F158" s="81">
        <v>23.72</v>
      </c>
      <c r="G158" s="81">
        <f t="shared" ref="G158" si="19">E158*F158</f>
        <v>35.58</v>
      </c>
      <c r="H158" s="73" t="s">
        <v>422</v>
      </c>
      <c r="I158" s="220">
        <v>88251</v>
      </c>
    </row>
    <row r="159" spans="1:9" ht="25.5" x14ac:dyDescent="0.25">
      <c r="A159" s="209" t="s">
        <v>64</v>
      </c>
      <c r="B159" s="79" t="s">
        <v>70</v>
      </c>
      <c r="C159" s="78" t="s">
        <v>66</v>
      </c>
      <c r="D159" s="78" t="s">
        <v>67</v>
      </c>
      <c r="E159" s="218">
        <v>0.5</v>
      </c>
      <c r="F159" s="81">
        <v>23.71</v>
      </c>
      <c r="G159" s="81">
        <f>E159*F159</f>
        <v>11.855</v>
      </c>
      <c r="H159" s="73" t="s">
        <v>422</v>
      </c>
      <c r="I159" s="211">
        <v>88316</v>
      </c>
    </row>
    <row r="160" spans="1:9" ht="25.5" x14ac:dyDescent="0.25">
      <c r="A160" s="209" t="s">
        <v>71</v>
      </c>
      <c r="B160" s="216" t="s">
        <v>96</v>
      </c>
      <c r="C160" s="217" t="s">
        <v>73</v>
      </c>
      <c r="D160" s="217" t="s">
        <v>9</v>
      </c>
      <c r="E160" s="218">
        <v>1.36</v>
      </c>
      <c r="F160" s="81">
        <v>0.59</v>
      </c>
      <c r="G160" s="81">
        <f t="shared" ref="G160:G161" si="20">E160*F160</f>
        <v>0.8024</v>
      </c>
      <c r="H160" s="73" t="s">
        <v>422</v>
      </c>
      <c r="I160" s="211">
        <v>1379</v>
      </c>
    </row>
    <row r="161" spans="1:9" ht="25.5" x14ac:dyDescent="0.25">
      <c r="A161" s="209" t="s">
        <v>71</v>
      </c>
      <c r="B161" s="79" t="s">
        <v>94</v>
      </c>
      <c r="C161" s="78" t="s">
        <v>73</v>
      </c>
      <c r="D161" s="78" t="s">
        <v>4</v>
      </c>
      <c r="E161" s="218">
        <v>4.0000000000000001E-3</v>
      </c>
      <c r="F161" s="81">
        <v>60</v>
      </c>
      <c r="G161" s="81">
        <f t="shared" si="20"/>
        <v>0.24</v>
      </c>
      <c r="H161" s="73" t="s">
        <v>422</v>
      </c>
      <c r="I161" s="211">
        <v>370</v>
      </c>
    </row>
    <row r="162" spans="1:9" ht="25.5" x14ac:dyDescent="0.25">
      <c r="A162" s="209" t="s">
        <v>71</v>
      </c>
      <c r="B162" s="216" t="s">
        <v>256</v>
      </c>
      <c r="C162" s="78" t="s">
        <v>73</v>
      </c>
      <c r="D162" s="78" t="s">
        <v>4</v>
      </c>
      <c r="E162" s="218">
        <v>1.2999999999999999E-3</v>
      </c>
      <c r="F162" s="81">
        <v>80.39</v>
      </c>
      <c r="G162" s="81">
        <f t="shared" ref="G162:G164" si="21">E162*F162</f>
        <v>0.104507</v>
      </c>
      <c r="H162" s="73" t="s">
        <v>422</v>
      </c>
      <c r="I162" s="211">
        <v>4720</v>
      </c>
    </row>
    <row r="163" spans="1:9" ht="25.5" x14ac:dyDescent="0.25">
      <c r="A163" s="209" t="s">
        <v>71</v>
      </c>
      <c r="B163" s="79" t="s">
        <v>207</v>
      </c>
      <c r="C163" s="78" t="s">
        <v>73</v>
      </c>
      <c r="D163" s="78" t="s">
        <v>5</v>
      </c>
      <c r="E163" s="218">
        <v>7.7200000000000005E-2</v>
      </c>
      <c r="F163" s="81">
        <v>2.68</v>
      </c>
      <c r="G163" s="81">
        <f t="shared" si="21"/>
        <v>0.20689600000000002</v>
      </c>
      <c r="H163" s="73" t="s">
        <v>422</v>
      </c>
      <c r="I163" s="211">
        <v>38383</v>
      </c>
    </row>
    <row r="164" spans="1:9" ht="25.5" x14ac:dyDescent="0.25">
      <c r="A164" s="209" t="s">
        <v>71</v>
      </c>
      <c r="B164" s="79" t="s">
        <v>209</v>
      </c>
      <c r="C164" s="78" t="s">
        <v>73</v>
      </c>
      <c r="D164" s="78" t="s">
        <v>208</v>
      </c>
      <c r="E164" s="218">
        <v>3.9100000000000003E-2</v>
      </c>
      <c r="F164" s="81">
        <v>46.58</v>
      </c>
      <c r="G164" s="81">
        <f t="shared" si="21"/>
        <v>1.8212780000000002</v>
      </c>
      <c r="H164" s="73" t="s">
        <v>422</v>
      </c>
      <c r="I164" s="212">
        <v>7293</v>
      </c>
    </row>
    <row r="165" spans="1:9" ht="25.5" x14ac:dyDescent="0.25">
      <c r="A165" s="209" t="s">
        <v>71</v>
      </c>
      <c r="B165" s="216" t="s">
        <v>257</v>
      </c>
      <c r="C165" s="78" t="s">
        <v>73</v>
      </c>
      <c r="D165" s="78" t="s">
        <v>208</v>
      </c>
      <c r="E165" s="218">
        <v>2.3300000000000001E-2</v>
      </c>
      <c r="F165" s="81">
        <v>20.41</v>
      </c>
      <c r="G165" s="81">
        <f t="shared" ref="G165" si="22">E165*F165</f>
        <v>0.475553</v>
      </c>
      <c r="H165" s="73" t="s">
        <v>422</v>
      </c>
      <c r="I165" s="220">
        <v>38122</v>
      </c>
    </row>
    <row r="166" spans="1:9" ht="25.5" x14ac:dyDescent="0.25">
      <c r="A166" s="209" t="s">
        <v>71</v>
      </c>
      <c r="B166" s="216" t="s">
        <v>258</v>
      </c>
      <c r="C166" s="78" t="s">
        <v>73</v>
      </c>
      <c r="D166" s="217" t="s">
        <v>6</v>
      </c>
      <c r="E166" s="218">
        <v>1.18</v>
      </c>
      <c r="F166" s="237">
        <v>57.64</v>
      </c>
      <c r="G166" s="237">
        <f t="shared" ref="G166:G169" si="23">E166*F166</f>
        <v>68.015199999999993</v>
      </c>
      <c r="H166" s="227" t="s">
        <v>416</v>
      </c>
      <c r="I166" s="220" t="s">
        <v>259</v>
      </c>
    </row>
    <row r="167" spans="1:9" ht="25.5" x14ac:dyDescent="0.25">
      <c r="A167" s="209" t="s">
        <v>71</v>
      </c>
      <c r="B167" s="216" t="s">
        <v>260</v>
      </c>
      <c r="C167" s="78" t="s">
        <v>73</v>
      </c>
      <c r="D167" s="78" t="s">
        <v>208</v>
      </c>
      <c r="E167" s="218">
        <v>5.0000000000000001E-3</v>
      </c>
      <c r="F167" s="81">
        <v>455.58</v>
      </c>
      <c r="G167" s="81">
        <f t="shared" si="23"/>
        <v>2.2778999999999998</v>
      </c>
      <c r="H167" s="227" t="s">
        <v>416</v>
      </c>
      <c r="I167" s="220" t="s">
        <v>261</v>
      </c>
    </row>
    <row r="168" spans="1:9" ht="25.5" x14ac:dyDescent="0.25">
      <c r="A168" s="209" t="s">
        <v>71</v>
      </c>
      <c r="B168" s="216" t="s">
        <v>262</v>
      </c>
      <c r="C168" s="217" t="s">
        <v>73</v>
      </c>
      <c r="D168" s="217" t="s">
        <v>9</v>
      </c>
      <c r="E168" s="218">
        <v>0.11890000000000001</v>
      </c>
      <c r="F168" s="219">
        <v>73.33</v>
      </c>
      <c r="G168" s="219">
        <f t="shared" si="23"/>
        <v>8.7189370000000004</v>
      </c>
      <c r="H168" s="227" t="s">
        <v>416</v>
      </c>
      <c r="I168" s="220" t="s">
        <v>263</v>
      </c>
    </row>
    <row r="169" spans="1:9" ht="25.5" x14ac:dyDescent="0.25">
      <c r="A169" s="209" t="s">
        <v>71</v>
      </c>
      <c r="B169" s="216" t="s">
        <v>264</v>
      </c>
      <c r="C169" s="217" t="s">
        <v>73</v>
      </c>
      <c r="D169" s="217" t="s">
        <v>3</v>
      </c>
      <c r="E169" s="218">
        <v>1.1000000000000001</v>
      </c>
      <c r="F169" s="237">
        <v>28.53</v>
      </c>
      <c r="G169" s="237">
        <f t="shared" si="23"/>
        <v>31.383000000000003</v>
      </c>
      <c r="H169" s="227" t="s">
        <v>416</v>
      </c>
      <c r="I169" s="220" t="s">
        <v>265</v>
      </c>
    </row>
    <row r="170" spans="1:9" ht="25.5" x14ac:dyDescent="0.25">
      <c r="A170" s="209" t="s">
        <v>71</v>
      </c>
      <c r="B170" s="216" t="s">
        <v>266</v>
      </c>
      <c r="C170" s="217" t="s">
        <v>73</v>
      </c>
      <c r="D170" s="217" t="s">
        <v>40</v>
      </c>
      <c r="E170" s="218">
        <v>1.6</v>
      </c>
      <c r="F170" s="237">
        <v>0.77</v>
      </c>
      <c r="G170" s="237">
        <f t="shared" ref="G170" si="24">E170*F170</f>
        <v>1.2320000000000002</v>
      </c>
      <c r="H170" s="227" t="s">
        <v>416</v>
      </c>
      <c r="I170" s="220" t="s">
        <v>267</v>
      </c>
    </row>
    <row r="171" spans="1:9" x14ac:dyDescent="0.25">
      <c r="A171" s="276" t="s">
        <v>80</v>
      </c>
      <c r="B171" s="281"/>
      <c r="C171" s="281"/>
      <c r="D171" s="281"/>
      <c r="E171" s="281"/>
      <c r="F171" s="281"/>
      <c r="G171" s="235">
        <f>SUM(G154:G170)</f>
        <v>215.97407800000002</v>
      </c>
      <c r="H171" s="22"/>
      <c r="I171" s="23"/>
    </row>
    <row r="172" spans="1:9" x14ac:dyDescent="0.25">
      <c r="A172" s="276" t="s">
        <v>81</v>
      </c>
      <c r="B172" s="281"/>
      <c r="C172" s="281"/>
      <c r="D172" s="281"/>
      <c r="E172" s="281"/>
      <c r="F172" s="281"/>
      <c r="G172" s="236">
        <f>(G171)*0.2</f>
        <v>43.194815600000005</v>
      </c>
      <c r="H172" s="22"/>
      <c r="I172" s="23"/>
    </row>
    <row r="173" spans="1:9" x14ac:dyDescent="0.25">
      <c r="A173" s="276" t="s">
        <v>82</v>
      </c>
      <c r="B173" s="281"/>
      <c r="C173" s="281"/>
      <c r="D173" s="281"/>
      <c r="E173" s="281"/>
      <c r="F173" s="281"/>
      <c r="G173" s="235">
        <f>SUM(G171:G172)</f>
        <v>259.16889360000005</v>
      </c>
      <c r="H173" s="22"/>
      <c r="I173" s="23"/>
    </row>
    <row r="174" spans="1:9" x14ac:dyDescent="0.25">
      <c r="A174" s="276" t="s">
        <v>83</v>
      </c>
      <c r="B174" s="281"/>
      <c r="C174" s="281"/>
      <c r="D174" s="281"/>
      <c r="E174" s="281"/>
      <c r="F174" s="281"/>
      <c r="G174" s="236">
        <v>143.76</v>
      </c>
      <c r="H174" s="22"/>
      <c r="I174" s="23"/>
    </row>
    <row r="175" spans="1:9" ht="15.75" thickBot="1" x14ac:dyDescent="0.3">
      <c r="A175" s="278" t="s">
        <v>84</v>
      </c>
      <c r="B175" s="279"/>
      <c r="C175" s="279"/>
      <c r="D175" s="279"/>
      <c r="E175" s="279"/>
      <c r="F175" s="279"/>
      <c r="G175" s="223">
        <f>ROUND(G173*G174,2)</f>
        <v>37258.120000000003</v>
      </c>
      <c r="H175" s="24"/>
      <c r="I175" s="25"/>
    </row>
    <row r="176" spans="1:9" x14ac:dyDescent="0.25">
      <c r="A176" s="288" t="s">
        <v>47</v>
      </c>
      <c r="B176" s="288"/>
      <c r="C176" s="288"/>
      <c r="D176" s="288"/>
      <c r="E176" s="288"/>
      <c r="F176" s="288"/>
      <c r="G176" s="288"/>
      <c r="H176" s="288"/>
      <c r="I176" s="288"/>
    </row>
    <row r="177" spans="1:9" ht="29.25" customHeight="1" x14ac:dyDescent="0.25">
      <c r="A177" s="26" t="s">
        <v>48</v>
      </c>
      <c r="B177" s="287" t="s">
        <v>126</v>
      </c>
      <c r="C177" s="287"/>
      <c r="D177" s="287"/>
      <c r="E177" s="287"/>
      <c r="F177" s="287"/>
      <c r="G177" s="287"/>
      <c r="H177" s="287"/>
      <c r="I177" s="287"/>
    </row>
    <row r="187" spans="1:9" ht="15.75" x14ac:dyDescent="0.25">
      <c r="A187" s="269" t="s">
        <v>49</v>
      </c>
      <c r="B187" s="269"/>
      <c r="C187" s="269"/>
      <c r="D187" s="269"/>
    </row>
    <row r="188" spans="1:9" ht="15.75" x14ac:dyDescent="0.25">
      <c r="A188" s="269" t="s">
        <v>50</v>
      </c>
      <c r="B188" s="269"/>
      <c r="C188" s="7"/>
      <c r="D188" s="7"/>
    </row>
    <row r="189" spans="1:9" ht="15.75" x14ac:dyDescent="0.25">
      <c r="A189" s="269" t="s">
        <v>124</v>
      </c>
      <c r="B189" s="269"/>
      <c r="C189" s="269"/>
      <c r="D189" s="269"/>
    </row>
  </sheetData>
  <mergeCells count="78">
    <mergeCell ref="A139:F139"/>
    <mergeCell ref="A147:F147"/>
    <mergeCell ref="A148:F148"/>
    <mergeCell ref="A149:F149"/>
    <mergeCell ref="A189:D189"/>
    <mergeCell ref="A176:I176"/>
    <mergeCell ref="A172:F172"/>
    <mergeCell ref="A173:F173"/>
    <mergeCell ref="A174:F174"/>
    <mergeCell ref="A175:F175"/>
    <mergeCell ref="A57:F57"/>
    <mergeCell ref="A58:F58"/>
    <mergeCell ref="A59:F59"/>
    <mergeCell ref="A60:F60"/>
    <mergeCell ref="A188:B188"/>
    <mergeCell ref="B177:I177"/>
    <mergeCell ref="A187:D187"/>
    <mergeCell ref="A150:F150"/>
    <mergeCell ref="A151:F151"/>
    <mergeCell ref="A126:F126"/>
    <mergeCell ref="A127:F127"/>
    <mergeCell ref="A171:F171"/>
    <mergeCell ref="A135:F135"/>
    <mergeCell ref="A136:F136"/>
    <mergeCell ref="A137:F137"/>
    <mergeCell ref="A138:F138"/>
    <mergeCell ref="A37:F37"/>
    <mergeCell ref="A38:F38"/>
    <mergeCell ref="A56:F56"/>
    <mergeCell ref="B7:G7"/>
    <mergeCell ref="A47:F47"/>
    <mergeCell ref="A48:F48"/>
    <mergeCell ref="A49:F49"/>
    <mergeCell ref="A50:F50"/>
    <mergeCell ref="A51:F51"/>
    <mergeCell ref="A36:F36"/>
    <mergeCell ref="A25:F25"/>
    <mergeCell ref="A34:F34"/>
    <mergeCell ref="A35:F35"/>
    <mergeCell ref="G6:I6"/>
    <mergeCell ref="A21:F21"/>
    <mergeCell ref="A22:F22"/>
    <mergeCell ref="A23:F23"/>
    <mergeCell ref="A24:F24"/>
    <mergeCell ref="B6:F6"/>
    <mergeCell ref="F1:I1"/>
    <mergeCell ref="F2:I2"/>
    <mergeCell ref="A3:I3"/>
    <mergeCell ref="A4:I4"/>
    <mergeCell ref="G5:I5"/>
    <mergeCell ref="A123:F123"/>
    <mergeCell ref="A124:F124"/>
    <mergeCell ref="A125:F125"/>
    <mergeCell ref="A116:F116"/>
    <mergeCell ref="A97:F97"/>
    <mergeCell ref="A98:F98"/>
    <mergeCell ref="A99:F99"/>
    <mergeCell ref="A100:F100"/>
    <mergeCell ref="A101:F101"/>
    <mergeCell ref="A112:F112"/>
    <mergeCell ref="A113:F113"/>
    <mergeCell ref="A114:F114"/>
    <mergeCell ref="A115:F115"/>
    <mergeCell ref="A64:F64"/>
    <mergeCell ref="A65:F65"/>
    <mergeCell ref="A66:F66"/>
    <mergeCell ref="A67:F67"/>
    <mergeCell ref="A68:F68"/>
    <mergeCell ref="A83:F83"/>
    <mergeCell ref="A84:F84"/>
    <mergeCell ref="A85:F85"/>
    <mergeCell ref="A86:F86"/>
    <mergeCell ref="A72:F72"/>
    <mergeCell ref="A73:F73"/>
    <mergeCell ref="A74:F74"/>
    <mergeCell ref="A75:F75"/>
    <mergeCell ref="A82:F82"/>
    <mergeCell ref="A76:F76"/>
  </mergeCells>
  <conditionalFormatting sqref="B91">
    <cfRule type="expression" dxfId="19" priority="7" stopIfTrue="1">
      <formula>AND($A91&lt;&gt;"COMPOSICAO",$A91&lt;&gt;"INSUMO",$A91&lt;&gt;"")</formula>
    </cfRule>
    <cfRule type="expression" dxfId="18" priority="8" stopIfTrue="1">
      <formula>AND(OR($A91="COMPOSICAO",$A91="INSUMO",$A91&lt;&gt;""),$A91&lt;&gt;"")</formula>
    </cfRule>
  </conditionalFormatting>
  <conditionalFormatting sqref="B106">
    <cfRule type="expression" dxfId="17" priority="5" stopIfTrue="1">
      <formula>AND($A106&lt;&gt;"COMPOSICAO",$A106&lt;&gt;"INSUMO",$A106&lt;&gt;"")</formula>
    </cfRule>
    <cfRule type="expression" dxfId="16" priority="6" stopIfTrue="1">
      <formula>AND(OR($A106="COMPOSICAO",$A106="INSUMO",$A106&lt;&gt;""),$A106&lt;&gt;"")</formula>
    </cfRule>
  </conditionalFormatting>
  <conditionalFormatting sqref="B81">
    <cfRule type="expression" dxfId="15" priority="1" stopIfTrue="1">
      <formula>AND($A81&lt;&gt;"COMPOSICAO",$A81&lt;&gt;"INSUMO",$A81&lt;&gt;"")</formula>
    </cfRule>
    <cfRule type="expression" dxfId="14" priority="2" stopIfTrue="1">
      <formula>AND(OR($A81="COMPOSICAO",$A81="INSUMO",$A81&lt;&gt;""),$A81&lt;&gt;"")</formula>
    </cfRule>
  </conditionalFormatting>
  <pageMargins left="0.51181102362204722" right="0.51181102362204722" top="0.78740157480314965" bottom="0.78740157480314965" header="0.31496062992125984" footer="0.31496062992125984"/>
  <pageSetup paperSize="9" scale="55" orientation="portrait" verticalDpi="0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91139-B204-4998-A5CC-62C807D688C1}">
  <dimension ref="A1:J51"/>
  <sheetViews>
    <sheetView topLeftCell="A13" workbookViewId="0">
      <selection activeCell="K27" sqref="K27"/>
    </sheetView>
  </sheetViews>
  <sheetFormatPr defaultRowHeight="15" x14ac:dyDescent="0.25"/>
  <cols>
    <col min="1" max="1" width="14" customWidth="1"/>
    <col min="2" max="2" width="14.85546875" customWidth="1"/>
    <col min="3" max="3" width="16.28515625" customWidth="1"/>
    <col min="4" max="4" width="12.5703125" customWidth="1"/>
    <col min="5" max="5" width="14.5703125" customWidth="1"/>
    <col min="6" max="6" width="11.5703125" customWidth="1"/>
    <col min="7" max="7" width="8.42578125" customWidth="1"/>
    <col min="8" max="8" width="7.5703125" customWidth="1"/>
    <col min="9" max="9" width="10.7109375" customWidth="1"/>
    <col min="10" max="10" width="10.85546875" customWidth="1"/>
  </cols>
  <sheetData>
    <row r="1" spans="1:10" ht="24.75" customHeight="1" x14ac:dyDescent="0.25">
      <c r="A1" s="33"/>
      <c r="B1" s="34"/>
      <c r="C1" s="34"/>
      <c r="D1" s="34"/>
      <c r="E1" s="35"/>
      <c r="F1" s="310" t="s">
        <v>51</v>
      </c>
      <c r="G1" s="310"/>
      <c r="H1" s="310"/>
      <c r="I1" s="310"/>
      <c r="J1" s="311"/>
    </row>
    <row r="2" spans="1:10" ht="24" customHeight="1" x14ac:dyDescent="0.25">
      <c r="A2" s="36"/>
      <c r="E2" s="11"/>
      <c r="F2" s="312" t="s">
        <v>130</v>
      </c>
      <c r="G2" s="312"/>
      <c r="H2" s="312"/>
      <c r="I2" s="312"/>
      <c r="J2" s="313"/>
    </row>
    <row r="3" spans="1:10" x14ac:dyDescent="0.25">
      <c r="A3" s="306" t="s">
        <v>131</v>
      </c>
      <c r="B3" s="306"/>
      <c r="C3" s="306"/>
      <c r="D3" s="306"/>
      <c r="E3" s="306"/>
      <c r="F3" s="306"/>
      <c r="G3" s="306"/>
      <c r="H3" s="306"/>
      <c r="I3" s="306"/>
      <c r="J3" s="306"/>
    </row>
    <row r="4" spans="1:10" x14ac:dyDescent="0.25">
      <c r="A4" s="314" t="s">
        <v>270</v>
      </c>
      <c r="B4" s="314"/>
      <c r="C4" s="314"/>
      <c r="D4" s="314"/>
      <c r="E4" s="314"/>
      <c r="F4" s="314"/>
      <c r="G4" s="314"/>
      <c r="H4" s="314"/>
      <c r="I4" s="314"/>
      <c r="J4" s="314"/>
    </row>
    <row r="5" spans="1:10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</row>
    <row r="6" spans="1:10" x14ac:dyDescent="0.25">
      <c r="A6" s="315" t="s">
        <v>132</v>
      </c>
      <c r="B6" s="315"/>
      <c r="C6" s="315"/>
      <c r="D6" s="315"/>
      <c r="E6" s="315"/>
      <c r="F6" s="315"/>
      <c r="G6" s="315"/>
      <c r="H6" s="315"/>
      <c r="I6" s="304">
        <v>1</v>
      </c>
      <c r="J6" s="304"/>
    </row>
    <row r="7" spans="1:10" x14ac:dyDescent="0.25">
      <c r="A7" s="303" t="s">
        <v>133</v>
      </c>
      <c r="B7" s="303"/>
      <c r="C7" s="303"/>
      <c r="D7" s="303"/>
      <c r="E7" s="303"/>
      <c r="F7" s="303"/>
      <c r="G7" s="303"/>
      <c r="H7" s="303"/>
      <c r="I7" s="304">
        <v>0.03</v>
      </c>
      <c r="J7" s="304"/>
    </row>
    <row r="8" spans="1:10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</row>
    <row r="9" spans="1:10" ht="18" x14ac:dyDescent="0.25">
      <c r="A9" s="305" t="s">
        <v>134</v>
      </c>
      <c r="B9" s="305"/>
      <c r="C9" s="305"/>
      <c r="D9" s="305"/>
      <c r="E9" s="305"/>
      <c r="F9" s="305"/>
      <c r="G9" s="305"/>
      <c r="H9" s="305"/>
      <c r="I9" s="305"/>
      <c r="J9" s="305"/>
    </row>
    <row r="10" spans="1:10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</row>
    <row r="11" spans="1:10" x14ac:dyDescent="0.25">
      <c r="A11" s="306" t="s">
        <v>135</v>
      </c>
      <c r="B11" s="306"/>
      <c r="C11" s="306"/>
      <c r="D11" s="306"/>
      <c r="E11" s="306"/>
      <c r="F11" s="306"/>
      <c r="G11" s="306"/>
      <c r="H11" s="306"/>
      <c r="I11" s="306"/>
      <c r="J11" s="306"/>
    </row>
    <row r="12" spans="1:10" x14ac:dyDescent="0.25">
      <c r="A12" s="307" t="s">
        <v>210</v>
      </c>
      <c r="B12" s="307"/>
      <c r="C12" s="307"/>
      <c r="D12" s="307"/>
      <c r="E12" s="307"/>
      <c r="F12" s="307"/>
      <c r="G12" s="307"/>
      <c r="H12" s="307"/>
      <c r="I12" s="307"/>
      <c r="J12" s="307"/>
    </row>
    <row r="13" spans="1:10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</row>
    <row r="14" spans="1:10" x14ac:dyDescent="0.25">
      <c r="A14" s="308" t="s">
        <v>136</v>
      </c>
      <c r="B14" s="308"/>
      <c r="C14" s="308"/>
      <c r="D14" s="308"/>
      <c r="E14" s="308"/>
      <c r="F14" s="308"/>
      <c r="G14" s="308"/>
      <c r="H14" s="308"/>
      <c r="I14" s="308" t="s">
        <v>137</v>
      </c>
      <c r="J14" s="309" t="s">
        <v>138</v>
      </c>
    </row>
    <row r="15" spans="1:10" x14ac:dyDescent="0.25">
      <c r="A15" s="308"/>
      <c r="B15" s="308"/>
      <c r="C15" s="308"/>
      <c r="D15" s="308"/>
      <c r="E15" s="308"/>
      <c r="F15" s="308"/>
      <c r="G15" s="308"/>
      <c r="H15" s="308"/>
      <c r="I15" s="308"/>
      <c r="J15" s="309"/>
    </row>
    <row r="16" spans="1:10" x14ac:dyDescent="0.25">
      <c r="A16" s="296" t="s">
        <v>139</v>
      </c>
      <c r="B16" s="296"/>
      <c r="C16" s="296"/>
      <c r="D16" s="296"/>
      <c r="E16" s="296"/>
      <c r="F16" s="296"/>
      <c r="G16" s="296"/>
      <c r="H16" s="296"/>
      <c r="I16" s="40" t="s">
        <v>140</v>
      </c>
      <c r="J16" s="41">
        <v>1.9E-2</v>
      </c>
    </row>
    <row r="17" spans="1:10" x14ac:dyDescent="0.25">
      <c r="A17" s="296" t="s">
        <v>141</v>
      </c>
      <c r="B17" s="296"/>
      <c r="C17" s="296"/>
      <c r="D17" s="296"/>
      <c r="E17" s="296"/>
      <c r="F17" s="296"/>
      <c r="G17" s="296"/>
      <c r="H17" s="296"/>
      <c r="I17" s="40" t="s">
        <v>142</v>
      </c>
      <c r="J17" s="41">
        <v>3.0000000000000001E-3</v>
      </c>
    </row>
    <row r="18" spans="1:10" x14ac:dyDescent="0.25">
      <c r="A18" s="296" t="s">
        <v>143</v>
      </c>
      <c r="B18" s="296"/>
      <c r="C18" s="296"/>
      <c r="D18" s="296"/>
      <c r="E18" s="296"/>
      <c r="F18" s="296"/>
      <c r="G18" s="296"/>
      <c r="H18" s="296"/>
      <c r="I18" s="40" t="s">
        <v>144</v>
      </c>
      <c r="J18" s="41">
        <v>5.0000000000000001E-3</v>
      </c>
    </row>
    <row r="19" spans="1:10" x14ac:dyDescent="0.25">
      <c r="A19" s="296" t="s">
        <v>145</v>
      </c>
      <c r="B19" s="296"/>
      <c r="C19" s="296"/>
      <c r="D19" s="296"/>
      <c r="E19" s="296"/>
      <c r="F19" s="296"/>
      <c r="G19" s="296"/>
      <c r="H19" s="296"/>
      <c r="I19" s="40" t="s">
        <v>146</v>
      </c>
      <c r="J19" s="41">
        <v>4.0000000000000001E-3</v>
      </c>
    </row>
    <row r="20" spans="1:10" x14ac:dyDescent="0.25">
      <c r="A20" s="296" t="s">
        <v>147</v>
      </c>
      <c r="B20" s="296"/>
      <c r="C20" s="296"/>
      <c r="D20" s="296"/>
      <c r="E20" s="296"/>
      <c r="F20" s="296"/>
      <c r="G20" s="296"/>
      <c r="H20" s="296"/>
      <c r="I20" s="40" t="s">
        <v>78</v>
      </c>
      <c r="J20" s="41">
        <v>3.4000000000000002E-2</v>
      </c>
    </row>
    <row r="21" spans="1:10" x14ac:dyDescent="0.25">
      <c r="A21" s="296" t="s">
        <v>148</v>
      </c>
      <c r="B21" s="296"/>
      <c r="C21" s="296"/>
      <c r="D21" s="296"/>
      <c r="E21" s="296"/>
      <c r="F21" s="296"/>
      <c r="G21" s="296"/>
      <c r="H21" s="296"/>
      <c r="I21" s="40" t="s">
        <v>149</v>
      </c>
      <c r="J21" s="41">
        <v>3.6499999999999998E-2</v>
      </c>
    </row>
    <row r="22" spans="1:10" x14ac:dyDescent="0.25">
      <c r="A22" s="296" t="s">
        <v>150</v>
      </c>
      <c r="B22" s="296"/>
      <c r="C22" s="296"/>
      <c r="D22" s="296"/>
      <c r="E22" s="296"/>
      <c r="F22" s="296"/>
      <c r="G22" s="296"/>
      <c r="H22" s="296"/>
      <c r="I22" s="40" t="s">
        <v>151</v>
      </c>
      <c r="J22" s="42">
        <v>0.03</v>
      </c>
    </row>
    <row r="23" spans="1:10" x14ac:dyDescent="0.25">
      <c r="A23" s="296" t="s">
        <v>152</v>
      </c>
      <c r="B23" s="296"/>
      <c r="C23" s="296"/>
      <c r="D23" s="296"/>
      <c r="E23" s="296"/>
      <c r="F23" s="296"/>
      <c r="G23" s="296"/>
      <c r="H23" s="296"/>
      <c r="I23" s="40" t="s">
        <v>153</v>
      </c>
      <c r="J23" s="42">
        <v>4.4999999999999998E-2</v>
      </c>
    </row>
    <row r="24" spans="1:10" x14ac:dyDescent="0.25">
      <c r="A24" s="297" t="s">
        <v>154</v>
      </c>
      <c r="B24" s="297"/>
      <c r="C24" s="297"/>
      <c r="D24" s="297"/>
      <c r="E24" s="297"/>
      <c r="F24" s="297"/>
      <c r="G24" s="297"/>
      <c r="H24" s="297"/>
      <c r="I24" s="43" t="s">
        <v>155</v>
      </c>
      <c r="J24" s="44">
        <f>ROUND((((1+J17+J16+J18)*(1+J19)*(1+J20)/(1-(J21+J22+J23)))-1),4)</f>
        <v>0.2</v>
      </c>
    </row>
    <row r="25" spans="1:10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</row>
    <row r="26" spans="1:10" x14ac:dyDescent="0.25">
      <c r="A26" s="39"/>
      <c r="B26" s="39"/>
      <c r="C26" s="39"/>
      <c r="D26" s="39"/>
      <c r="E26" s="39"/>
      <c r="F26" s="39"/>
      <c r="G26" s="39"/>
      <c r="H26" s="39"/>
      <c r="I26" s="39"/>
      <c r="J26" s="39"/>
    </row>
    <row r="27" spans="1:10" x14ac:dyDescent="0.25">
      <c r="A27" s="298" t="s">
        <v>156</v>
      </c>
      <c r="B27" s="298"/>
      <c r="C27" s="298"/>
      <c r="D27" s="298"/>
      <c r="E27" s="298"/>
      <c r="F27" s="298"/>
      <c r="G27" s="298"/>
      <c r="H27" s="298"/>
      <c r="I27" s="298"/>
      <c r="J27" s="298"/>
    </row>
    <row r="28" spans="1:10" ht="15.75" x14ac:dyDescent="0.25">
      <c r="A28" s="45"/>
      <c r="B28" s="45"/>
      <c r="C28" s="45"/>
      <c r="D28" s="299" t="s">
        <v>157</v>
      </c>
      <c r="E28" s="300" t="s">
        <v>158</v>
      </c>
      <c r="F28" s="300"/>
      <c r="G28" s="300"/>
      <c r="H28" s="301" t="s">
        <v>159</v>
      </c>
      <c r="I28" s="45"/>
      <c r="J28" s="45"/>
    </row>
    <row r="29" spans="1:10" ht="15.75" x14ac:dyDescent="0.25">
      <c r="A29" s="45"/>
      <c r="B29" s="45"/>
      <c r="C29" s="45"/>
      <c r="D29" s="299"/>
      <c r="E29" s="302" t="s">
        <v>160</v>
      </c>
      <c r="F29" s="302"/>
      <c r="G29" s="302"/>
      <c r="H29" s="301"/>
      <c r="I29" s="45"/>
      <c r="J29" s="45"/>
    </row>
    <row r="30" spans="1:10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</row>
    <row r="31" spans="1:10" ht="27" customHeight="1" x14ac:dyDescent="0.25">
      <c r="A31" s="291" t="s">
        <v>161</v>
      </c>
      <c r="B31" s="291"/>
      <c r="C31" s="291"/>
      <c r="D31" s="291"/>
      <c r="E31" s="291"/>
      <c r="F31" s="291"/>
      <c r="G31" s="291"/>
      <c r="H31" s="291"/>
      <c r="I31" s="291"/>
      <c r="J31" s="291"/>
    </row>
    <row r="32" spans="1:10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</row>
    <row r="33" spans="1:10" ht="21.75" customHeight="1" x14ac:dyDescent="0.25">
      <c r="A33" s="291" t="s">
        <v>162</v>
      </c>
      <c r="B33" s="291"/>
      <c r="C33" s="291"/>
      <c r="D33" s="291"/>
      <c r="E33" s="291"/>
      <c r="F33" s="291"/>
      <c r="G33" s="291"/>
      <c r="H33" s="291"/>
      <c r="I33" s="291"/>
      <c r="J33" s="291"/>
    </row>
    <row r="34" spans="1:10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</row>
    <row r="35" spans="1:10" x14ac:dyDescent="0.25">
      <c r="A35" s="39" t="s">
        <v>163</v>
      </c>
      <c r="B35" s="39"/>
      <c r="C35" s="39"/>
      <c r="D35" s="39"/>
      <c r="E35" s="39"/>
      <c r="F35" s="39"/>
      <c r="G35" s="39"/>
      <c r="H35" s="39"/>
      <c r="I35" s="39"/>
      <c r="J35" s="39"/>
    </row>
    <row r="36" spans="1:10" x14ac:dyDescent="0.25">
      <c r="A36" s="292"/>
      <c r="B36" s="292"/>
      <c r="C36" s="292"/>
      <c r="D36" s="292"/>
      <c r="E36" s="292"/>
      <c r="F36" s="292"/>
      <c r="G36" s="292"/>
      <c r="H36" s="292"/>
      <c r="I36" s="292"/>
      <c r="J36" s="292"/>
    </row>
    <row r="37" spans="1:10" x14ac:dyDescent="0.25">
      <c r="A37" s="39"/>
      <c r="B37" s="39"/>
      <c r="C37" s="39"/>
      <c r="D37" s="39"/>
      <c r="E37" s="39"/>
      <c r="F37" s="39"/>
      <c r="G37" s="39"/>
      <c r="H37" s="39"/>
      <c r="I37" s="39"/>
      <c r="J37" s="39"/>
    </row>
    <row r="38" spans="1:10" x14ac:dyDescent="0.25">
      <c r="A38" s="293" t="s">
        <v>164</v>
      </c>
      <c r="B38" s="293"/>
      <c r="C38" s="293"/>
      <c r="D38" s="293"/>
      <c r="E38" s="39"/>
      <c r="F38" s="39"/>
      <c r="G38" s="294">
        <v>45070</v>
      </c>
      <c r="H38" s="294"/>
      <c r="I38" s="294"/>
      <c r="J38" s="294"/>
    </row>
    <row r="39" spans="1:10" x14ac:dyDescent="0.25">
      <c r="A39" s="295" t="s">
        <v>165</v>
      </c>
      <c r="B39" s="295"/>
      <c r="C39" s="295"/>
      <c r="D39" s="295"/>
      <c r="E39" s="39"/>
      <c r="F39" s="47"/>
      <c r="G39" s="48" t="s">
        <v>166</v>
      </c>
      <c r="H39" s="49"/>
      <c r="I39" s="49"/>
      <c r="J39" s="49"/>
    </row>
    <row r="40" spans="1:10" x14ac:dyDescent="0.25">
      <c r="A40" s="39"/>
      <c r="B40" s="39"/>
      <c r="C40" s="39"/>
      <c r="D40" s="39"/>
      <c r="E40" s="39"/>
      <c r="F40" s="39"/>
      <c r="G40" s="39"/>
      <c r="H40" s="39"/>
      <c r="I40" s="39"/>
      <c r="J40" s="39"/>
    </row>
    <row r="41" spans="1:10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</row>
    <row r="42" spans="1:10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</row>
    <row r="43" spans="1:10" x14ac:dyDescent="0.25">
      <c r="A43" s="39"/>
      <c r="B43" s="39"/>
      <c r="C43" s="39"/>
      <c r="D43" s="39"/>
      <c r="E43" s="39"/>
      <c r="F43" s="39"/>
      <c r="G43" s="39"/>
      <c r="H43" s="39"/>
      <c r="I43" s="39"/>
      <c r="J43" s="39"/>
    </row>
    <row r="44" spans="1:10" x14ac:dyDescent="0.25">
      <c r="A44" s="39"/>
      <c r="B44" s="39"/>
      <c r="C44" s="39"/>
      <c r="D44" s="39"/>
      <c r="E44" s="39"/>
      <c r="F44" s="39"/>
      <c r="G44" s="39"/>
      <c r="H44" s="39"/>
      <c r="I44" s="39"/>
      <c r="J44" s="39"/>
    </row>
    <row r="45" spans="1:10" x14ac:dyDescent="0.25">
      <c r="A45" s="39"/>
      <c r="B45" s="39"/>
      <c r="C45" s="39"/>
      <c r="D45" s="39"/>
      <c r="E45" s="39"/>
      <c r="F45" s="39"/>
      <c r="G45" s="39"/>
      <c r="H45" s="39"/>
      <c r="I45" s="39"/>
      <c r="J45" s="39"/>
    </row>
    <row r="46" spans="1:10" x14ac:dyDescent="0.25">
      <c r="A46" s="39"/>
      <c r="B46" s="39"/>
      <c r="C46" s="39"/>
      <c r="D46" s="39"/>
      <c r="E46" s="39"/>
      <c r="F46" s="39"/>
      <c r="G46" s="39"/>
      <c r="H46" s="39"/>
      <c r="I46" s="39"/>
      <c r="J46" s="39"/>
    </row>
    <row r="47" spans="1:10" x14ac:dyDescent="0.25">
      <c r="A47" s="39"/>
      <c r="B47" s="39"/>
      <c r="C47" s="39"/>
      <c r="D47" s="39"/>
      <c r="E47" s="39"/>
      <c r="F47" s="39"/>
      <c r="G47" s="39"/>
      <c r="H47" s="39"/>
      <c r="I47" s="39"/>
      <c r="J47" s="39"/>
    </row>
    <row r="48" spans="1:10" x14ac:dyDescent="0.25">
      <c r="A48" s="39"/>
      <c r="B48" s="39"/>
      <c r="C48" s="39"/>
      <c r="D48" s="39"/>
      <c r="E48" s="39"/>
      <c r="F48" s="39"/>
      <c r="G48" s="39"/>
      <c r="H48" s="39"/>
      <c r="I48" s="39"/>
      <c r="J48" s="39"/>
    </row>
    <row r="49" spans="1:10" x14ac:dyDescent="0.25">
      <c r="A49" s="289" t="s">
        <v>49</v>
      </c>
      <c r="B49" s="289"/>
      <c r="C49" s="289"/>
      <c r="D49" s="289"/>
      <c r="E49" s="289"/>
      <c r="F49" s="289"/>
      <c r="G49" s="39"/>
      <c r="H49" s="39"/>
      <c r="I49" s="39"/>
      <c r="J49" s="39"/>
    </row>
    <row r="50" spans="1:10" x14ac:dyDescent="0.25">
      <c r="A50" s="290" t="s">
        <v>50</v>
      </c>
      <c r="B50" s="290"/>
      <c r="C50" s="290"/>
      <c r="D50" s="290"/>
      <c r="E50" s="290"/>
      <c r="F50" s="290"/>
    </row>
    <row r="51" spans="1:10" x14ac:dyDescent="0.25">
      <c r="A51" s="290" t="s">
        <v>124</v>
      </c>
      <c r="B51" s="290"/>
      <c r="C51" s="290"/>
      <c r="D51" s="290"/>
      <c r="E51" s="290"/>
      <c r="F51" s="290"/>
    </row>
  </sheetData>
  <mergeCells count="37">
    <mergeCell ref="F1:J1"/>
    <mergeCell ref="F2:J2"/>
    <mergeCell ref="A3:J3"/>
    <mergeCell ref="A4:J4"/>
    <mergeCell ref="A6:H6"/>
    <mergeCell ref="I6:J6"/>
    <mergeCell ref="A21:H21"/>
    <mergeCell ref="A7:H7"/>
    <mergeCell ref="I7:J7"/>
    <mergeCell ref="A9:J9"/>
    <mergeCell ref="A11:J11"/>
    <mergeCell ref="A12:J12"/>
    <mergeCell ref="A14:H15"/>
    <mergeCell ref="I14:I15"/>
    <mergeCell ref="J14:J15"/>
    <mergeCell ref="A16:H16"/>
    <mergeCell ref="A17:H17"/>
    <mergeCell ref="A18:H18"/>
    <mergeCell ref="A19:H19"/>
    <mergeCell ref="A20:H20"/>
    <mergeCell ref="A22:H22"/>
    <mergeCell ref="A23:H23"/>
    <mergeCell ref="A24:H24"/>
    <mergeCell ref="A27:J27"/>
    <mergeCell ref="D28:D29"/>
    <mergeCell ref="E28:G28"/>
    <mergeCell ref="H28:H29"/>
    <mergeCell ref="E29:G29"/>
    <mergeCell ref="A49:F49"/>
    <mergeCell ref="A50:F50"/>
    <mergeCell ref="A51:F51"/>
    <mergeCell ref="A31:J31"/>
    <mergeCell ref="A33:J33"/>
    <mergeCell ref="A36:J36"/>
    <mergeCell ref="A38:D38"/>
    <mergeCell ref="G38:J38"/>
    <mergeCell ref="A39:D39"/>
  </mergeCells>
  <pageMargins left="0.51181102362204722" right="0.51181102362204722" top="0.78740157480314965" bottom="0.78740157480314965" header="0.31496062992125984" footer="0.31496062992125984"/>
  <pageSetup paperSize="9" scale="70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BDFBD-DE4A-4C47-8DBF-290150CFDCD8}">
  <dimension ref="A1:H35"/>
  <sheetViews>
    <sheetView topLeftCell="A10" workbookViewId="0">
      <selection activeCell="H14" sqref="H14"/>
    </sheetView>
  </sheetViews>
  <sheetFormatPr defaultRowHeight="15" x14ac:dyDescent="0.25"/>
  <cols>
    <col min="1" max="1" width="14.140625" bestFit="1" customWidth="1"/>
    <col min="2" max="2" width="42.140625" customWidth="1"/>
    <col min="3" max="3" width="14" bestFit="1" customWidth="1"/>
    <col min="4" max="4" width="8" bestFit="1" customWidth="1"/>
    <col min="5" max="6" width="12.85546875" bestFit="1" customWidth="1"/>
    <col min="7" max="7" width="12.85546875" customWidth="1"/>
    <col min="8" max="8" width="14" bestFit="1" customWidth="1"/>
  </cols>
  <sheetData>
    <row r="1" spans="1:8" ht="30" customHeight="1" x14ac:dyDescent="0.25">
      <c r="A1" s="71"/>
      <c r="B1" s="70"/>
      <c r="C1" s="70"/>
      <c r="D1" s="70"/>
      <c r="E1" s="70"/>
      <c r="F1" s="251" t="s">
        <v>51</v>
      </c>
      <c r="G1" s="251"/>
      <c r="H1" s="252"/>
    </row>
    <row r="2" spans="1:8" ht="26.25" customHeight="1" x14ac:dyDescent="0.3">
      <c r="A2" s="11"/>
      <c r="B2" s="13"/>
      <c r="C2" s="13"/>
      <c r="D2" s="13"/>
      <c r="E2" s="53"/>
      <c r="F2" s="253" t="s">
        <v>200</v>
      </c>
      <c r="G2" s="253"/>
      <c r="H2" s="254"/>
    </row>
    <row r="3" spans="1:8" ht="15.75" customHeight="1" x14ac:dyDescent="0.25">
      <c r="A3" s="263" t="s">
        <v>235</v>
      </c>
      <c r="B3" s="264"/>
      <c r="C3" s="264"/>
      <c r="D3" s="264"/>
      <c r="E3" s="264"/>
      <c r="F3" s="264"/>
      <c r="G3" s="264"/>
      <c r="H3" s="265"/>
    </row>
    <row r="4" spans="1:8" ht="15.75" x14ac:dyDescent="0.25">
      <c r="A4" s="255" t="s">
        <v>436</v>
      </c>
      <c r="B4" s="256"/>
      <c r="C4" s="256"/>
      <c r="D4" s="256"/>
      <c r="E4" s="256"/>
      <c r="F4" s="256"/>
      <c r="G4" s="256"/>
      <c r="H4" s="257"/>
    </row>
    <row r="5" spans="1:8" ht="15" customHeight="1" x14ac:dyDescent="0.25">
      <c r="A5" s="162" t="s">
        <v>20</v>
      </c>
      <c r="B5" s="161" t="s">
        <v>210</v>
      </c>
      <c r="C5" s="5"/>
      <c r="D5" s="5"/>
      <c r="E5" s="259" t="s">
        <v>125</v>
      </c>
      <c r="F5" s="259"/>
      <c r="G5" s="259"/>
      <c r="H5" s="260"/>
    </row>
    <row r="6" spans="1:8" x14ac:dyDescent="0.25">
      <c r="A6" s="163" t="s">
        <v>21</v>
      </c>
      <c r="B6" s="266" t="s">
        <v>270</v>
      </c>
      <c r="C6" s="266"/>
      <c r="D6" s="266"/>
      <c r="E6" s="266"/>
      <c r="F6" s="266"/>
      <c r="G6" s="177"/>
      <c r="H6" s="155"/>
    </row>
    <row r="7" spans="1:8" ht="15.75" customHeight="1" thickBot="1" x14ac:dyDescent="0.3">
      <c r="A7" s="163" t="s">
        <v>22</v>
      </c>
      <c r="B7" s="318" t="s">
        <v>271</v>
      </c>
      <c r="C7" s="318"/>
      <c r="D7" s="318"/>
      <c r="E7" s="318"/>
      <c r="F7" s="318"/>
      <c r="G7" s="318"/>
      <c r="H7" s="319"/>
    </row>
    <row r="8" spans="1:8" x14ac:dyDescent="0.25">
      <c r="A8" s="54" t="s">
        <v>12</v>
      </c>
      <c r="B8" s="55" t="s">
        <v>167</v>
      </c>
      <c r="C8" s="50" t="s">
        <v>168</v>
      </c>
      <c r="D8" s="50" t="s">
        <v>169</v>
      </c>
      <c r="E8" s="55">
        <v>1</v>
      </c>
      <c r="F8" s="55">
        <v>2</v>
      </c>
      <c r="G8" s="55">
        <v>3</v>
      </c>
      <c r="H8" s="56" t="s">
        <v>170</v>
      </c>
    </row>
    <row r="9" spans="1:8" x14ac:dyDescent="0.25">
      <c r="A9" s="57"/>
      <c r="B9" s="58"/>
      <c r="C9" s="51"/>
      <c r="D9" s="51"/>
      <c r="E9" s="59"/>
      <c r="F9" s="59"/>
      <c r="G9" s="59"/>
      <c r="H9" s="60"/>
    </row>
    <row r="10" spans="1:8" x14ac:dyDescent="0.25">
      <c r="A10" s="61">
        <v>1</v>
      </c>
      <c r="B10" s="156" t="s">
        <v>223</v>
      </c>
      <c r="C10" s="158">
        <f>ORÇAMENTO!I10</f>
        <v>7497.2612771640006</v>
      </c>
      <c r="D10" s="52">
        <f>C10/$C$24</f>
        <v>3.6990171958147369E-2</v>
      </c>
      <c r="E10" s="62">
        <v>0.8</v>
      </c>
      <c r="F10" s="62">
        <v>0.1</v>
      </c>
      <c r="G10" s="62">
        <v>0.1</v>
      </c>
      <c r="H10" s="63">
        <f>SUM(E10:G10)</f>
        <v>1</v>
      </c>
    </row>
    <row r="11" spans="1:8" x14ac:dyDescent="0.25">
      <c r="A11" s="64"/>
      <c r="B11" s="157"/>
      <c r="C11" s="159"/>
      <c r="D11" s="31"/>
      <c r="E11" s="65">
        <f t="shared" ref="E11:H11" si="0">E10*$C$10</f>
        <v>5997.809021731201</v>
      </c>
      <c r="F11" s="65">
        <f t="shared" si="0"/>
        <v>749.72612771640013</v>
      </c>
      <c r="G11" s="65">
        <f t="shared" ref="G11" si="1">G10*$C$10</f>
        <v>749.72612771640013</v>
      </c>
      <c r="H11" s="66">
        <f t="shared" si="0"/>
        <v>7497.2612771640006</v>
      </c>
    </row>
    <row r="12" spans="1:8" x14ac:dyDescent="0.25">
      <c r="A12" s="61">
        <v>2</v>
      </c>
      <c r="B12" s="156" t="s">
        <v>222</v>
      </c>
      <c r="C12" s="158">
        <f>ORÇAMENTO!I19</f>
        <v>10102.272235200002</v>
      </c>
      <c r="D12" s="52">
        <f>C12/$C$24</f>
        <v>4.9842839049277492E-2</v>
      </c>
      <c r="E12" s="62">
        <v>1</v>
      </c>
      <c r="F12" s="62">
        <v>0</v>
      </c>
      <c r="G12" s="62">
        <v>0</v>
      </c>
      <c r="H12" s="63">
        <f>SUM(E12:G12)</f>
        <v>1</v>
      </c>
    </row>
    <row r="13" spans="1:8" x14ac:dyDescent="0.25">
      <c r="A13" s="64"/>
      <c r="B13" s="59"/>
      <c r="C13" s="159"/>
      <c r="D13" s="31"/>
      <c r="E13" s="65">
        <f t="shared" ref="E13:H13" si="2">E12*$C$12</f>
        <v>10102.272235200002</v>
      </c>
      <c r="F13" s="65">
        <f t="shared" si="2"/>
        <v>0</v>
      </c>
      <c r="G13" s="65">
        <f t="shared" ref="G13" si="3">G12*$C$12</f>
        <v>0</v>
      </c>
      <c r="H13" s="66">
        <f t="shared" si="2"/>
        <v>10102.272235200002</v>
      </c>
    </row>
    <row r="14" spans="1:8" x14ac:dyDescent="0.25">
      <c r="A14" s="61">
        <v>3</v>
      </c>
      <c r="B14" s="67" t="s">
        <v>15</v>
      </c>
      <c r="C14" s="158">
        <f>ORÇAMENTO!I34</f>
        <v>8824.2060359999996</v>
      </c>
      <c r="D14" s="52">
        <f>C14/$C$24</f>
        <v>4.3537084623150965E-2</v>
      </c>
      <c r="E14" s="62">
        <v>0</v>
      </c>
      <c r="F14" s="62">
        <v>1</v>
      </c>
      <c r="G14" s="62">
        <v>0</v>
      </c>
      <c r="H14" s="63">
        <f>SUM(E14:G14)</f>
        <v>1</v>
      </c>
    </row>
    <row r="15" spans="1:8" x14ac:dyDescent="0.25">
      <c r="A15" s="64"/>
      <c r="B15" s="59"/>
      <c r="C15" s="159"/>
      <c r="D15" s="31"/>
      <c r="E15" s="65">
        <f t="shared" ref="E15:H15" si="4">E14*$C$14</f>
        <v>0</v>
      </c>
      <c r="F15" s="65">
        <f t="shared" si="4"/>
        <v>8824.2060359999996</v>
      </c>
      <c r="G15" s="65">
        <f t="shared" ref="G15" si="5">G14*$C$14</f>
        <v>0</v>
      </c>
      <c r="H15" s="66">
        <f t="shared" si="4"/>
        <v>8824.2060359999996</v>
      </c>
    </row>
    <row r="16" spans="1:8" x14ac:dyDescent="0.25">
      <c r="A16" s="61">
        <v>4</v>
      </c>
      <c r="B16" s="67" t="s">
        <v>16</v>
      </c>
      <c r="C16" s="158">
        <f>ORÇAMENTO!I43</f>
        <v>76636.028572704003</v>
      </c>
      <c r="D16" s="52">
        <f>C16/$C$24</f>
        <v>0.37810872134446039</v>
      </c>
      <c r="E16" s="62">
        <v>0.3</v>
      </c>
      <c r="F16" s="62">
        <v>0.35</v>
      </c>
      <c r="G16" s="62">
        <v>0.35</v>
      </c>
      <c r="H16" s="63">
        <f>SUM(E16:G16)</f>
        <v>0.99999999999999989</v>
      </c>
    </row>
    <row r="17" spans="1:8" x14ac:dyDescent="0.25">
      <c r="A17" s="64"/>
      <c r="B17" s="59"/>
      <c r="C17" s="159"/>
      <c r="D17" s="31"/>
      <c r="E17" s="65">
        <f t="shared" ref="E17:H17" si="6">E16*$C$16</f>
        <v>22990.808571811202</v>
      </c>
      <c r="F17" s="65">
        <f t="shared" si="6"/>
        <v>26822.610000446399</v>
      </c>
      <c r="G17" s="65">
        <f t="shared" ref="G17" si="7">G16*$C$16</f>
        <v>26822.610000446399</v>
      </c>
      <c r="H17" s="66">
        <f t="shared" si="6"/>
        <v>76636.028572703988</v>
      </c>
    </row>
    <row r="18" spans="1:8" x14ac:dyDescent="0.25">
      <c r="A18" s="61">
        <v>5</v>
      </c>
      <c r="B18" s="67" t="s">
        <v>238</v>
      </c>
      <c r="C18" s="158">
        <f>ORÇAMENTO!I59</f>
        <v>13000.000244351999</v>
      </c>
      <c r="D18" s="52">
        <f>C18/$C$24</f>
        <v>6.4139720721649779E-2</v>
      </c>
      <c r="E18" s="62">
        <v>0</v>
      </c>
      <c r="F18" s="62">
        <v>0.2</v>
      </c>
      <c r="G18" s="62">
        <v>0.8</v>
      </c>
      <c r="H18" s="63">
        <f>SUM(E18:G18)</f>
        <v>1</v>
      </c>
    </row>
    <row r="19" spans="1:8" x14ac:dyDescent="0.25">
      <c r="A19" s="64"/>
      <c r="B19" s="59"/>
      <c r="C19" s="159"/>
      <c r="D19" s="31"/>
      <c r="E19" s="65">
        <f t="shared" ref="E19:H19" si="8">E18*$C$18</f>
        <v>0</v>
      </c>
      <c r="F19" s="65">
        <f t="shared" si="8"/>
        <v>2600.0000488704</v>
      </c>
      <c r="G19" s="65">
        <f t="shared" ref="G19" si="9">G18*$C$18</f>
        <v>10400.0001954816</v>
      </c>
      <c r="H19" s="66">
        <f t="shared" si="8"/>
        <v>13000.000244351999</v>
      </c>
    </row>
    <row r="20" spans="1:8" x14ac:dyDescent="0.25">
      <c r="A20" s="61">
        <v>6</v>
      </c>
      <c r="B20" s="67" t="s">
        <v>202</v>
      </c>
      <c r="C20" s="158">
        <f>ORÇAMENTO!I79</f>
        <v>8023.9177200000004</v>
      </c>
      <c r="D20" s="52">
        <f>C20/$C$24</f>
        <v>3.9588602460057132E-2</v>
      </c>
      <c r="E20" s="62">
        <v>0</v>
      </c>
      <c r="F20" s="62">
        <v>0</v>
      </c>
      <c r="G20" s="62">
        <v>1</v>
      </c>
      <c r="H20" s="63">
        <f>SUM(E20:G20)</f>
        <v>1</v>
      </c>
    </row>
    <row r="21" spans="1:8" x14ac:dyDescent="0.25">
      <c r="A21" s="64"/>
      <c r="B21" s="59"/>
      <c r="C21" s="159"/>
      <c r="D21" s="31"/>
      <c r="E21" s="65">
        <f t="shared" ref="E21:H21" si="10">E20*$C$20</f>
        <v>0</v>
      </c>
      <c r="F21" s="65">
        <f t="shared" si="10"/>
        <v>0</v>
      </c>
      <c r="G21" s="65">
        <v>35</v>
      </c>
      <c r="H21" s="66">
        <f t="shared" si="10"/>
        <v>8023.9177200000004</v>
      </c>
    </row>
    <row r="22" spans="1:8" x14ac:dyDescent="0.25">
      <c r="A22" s="61">
        <v>7</v>
      </c>
      <c r="B22" s="67" t="s">
        <v>201</v>
      </c>
      <c r="C22" s="158">
        <f>ORÇAMENTO!I84</f>
        <v>78598.834170144008</v>
      </c>
      <c r="D22" s="52">
        <f>C22/$C$24</f>
        <v>0.3877928598432569</v>
      </c>
      <c r="E22" s="62">
        <v>0.3</v>
      </c>
      <c r="F22" s="62">
        <v>0.35</v>
      </c>
      <c r="G22" s="62">
        <v>0.35</v>
      </c>
      <c r="H22" s="63">
        <f>SUM(E22:G22)</f>
        <v>0.99999999999999989</v>
      </c>
    </row>
    <row r="23" spans="1:8" x14ac:dyDescent="0.25">
      <c r="A23" s="64"/>
      <c r="B23" s="59"/>
      <c r="C23" s="159"/>
      <c r="D23" s="31"/>
      <c r="E23" s="65">
        <f t="shared" ref="E23:H23" si="11">E22*$C$22</f>
        <v>23579.6502510432</v>
      </c>
      <c r="F23" s="65">
        <f t="shared" si="11"/>
        <v>27509.591959550402</v>
      </c>
      <c r="G23" s="65">
        <f t="shared" ref="G23" si="12">G22*$C$22</f>
        <v>27509.591959550402</v>
      </c>
      <c r="H23" s="66">
        <f t="shared" si="11"/>
        <v>78598.834170143993</v>
      </c>
    </row>
    <row r="24" spans="1:8" ht="15.75" thickBot="1" x14ac:dyDescent="0.3">
      <c r="A24" s="316" t="s">
        <v>171</v>
      </c>
      <c r="B24" s="317"/>
      <c r="C24" s="160">
        <f>SUM(C10:C23)</f>
        <v>202682.52025556401</v>
      </c>
      <c r="D24" s="72">
        <f>SUM(D10:D23)</f>
        <v>1</v>
      </c>
      <c r="E24" s="151">
        <f>SUM(E11,E13,E15,E17,E19,E21,E23)</f>
        <v>62670.540079785613</v>
      </c>
      <c r="F24" s="151">
        <f>SUM(F11,F13,F15,F17,F19,F21,F23)</f>
        <v>66506.13417258361</v>
      </c>
      <c r="G24" s="151">
        <f>SUM(G11,G13,G15,G17,G19,G21,G23)</f>
        <v>65516.9282831948</v>
      </c>
      <c r="H24" s="151">
        <f>SUM(H11,H13,H15,H17,H19,H21,H23)</f>
        <v>202682.52025556398</v>
      </c>
    </row>
    <row r="25" spans="1:8" x14ac:dyDescent="0.25">
      <c r="A25" s="68"/>
      <c r="B25" s="68"/>
      <c r="C25" s="69"/>
      <c r="D25" s="68"/>
      <c r="E25" s="196">
        <f>E24/$C$24</f>
        <v>0.30920545097211061</v>
      </c>
      <c r="F25" s="197">
        <f>F24/$C$24</f>
        <v>0.32812959937899672</v>
      </c>
      <c r="G25" s="197">
        <f>G24/$C$24</f>
        <v>0.32324903104907116</v>
      </c>
      <c r="H25" s="198">
        <f>H24/$C$24</f>
        <v>0.99999999999999989</v>
      </c>
    </row>
    <row r="26" spans="1:8" ht="15.75" thickBot="1" x14ac:dyDescent="0.3">
      <c r="A26" s="68"/>
      <c r="B26" s="68"/>
      <c r="C26" s="69"/>
      <c r="D26" s="68"/>
      <c r="E26" s="152"/>
      <c r="F26" s="153"/>
      <c r="G26" s="178"/>
      <c r="H26" s="154"/>
    </row>
    <row r="33" spans="1:4" ht="15.75" x14ac:dyDescent="0.25">
      <c r="A33" s="269" t="s">
        <v>49</v>
      </c>
      <c r="B33" s="269"/>
      <c r="C33" s="269"/>
      <c r="D33" s="269"/>
    </row>
    <row r="34" spans="1:4" ht="15.75" x14ac:dyDescent="0.25">
      <c r="A34" s="269" t="s">
        <v>50</v>
      </c>
      <c r="B34" s="269"/>
      <c r="C34" s="7"/>
      <c r="D34" s="7"/>
    </row>
    <row r="35" spans="1:4" ht="15.75" x14ac:dyDescent="0.25">
      <c r="A35" s="269" t="s">
        <v>124</v>
      </c>
      <c r="B35" s="269"/>
      <c r="C35" s="269"/>
      <c r="D35" s="269"/>
    </row>
  </sheetData>
  <mergeCells count="11">
    <mergeCell ref="F1:H1"/>
    <mergeCell ref="F2:H2"/>
    <mergeCell ref="A3:H3"/>
    <mergeCell ref="A4:H4"/>
    <mergeCell ref="A35:D35"/>
    <mergeCell ref="A33:D33"/>
    <mergeCell ref="A34:B34"/>
    <mergeCell ref="A24:B24"/>
    <mergeCell ref="B6:F6"/>
    <mergeCell ref="B7:H7"/>
    <mergeCell ref="E5:H5"/>
  </mergeCells>
  <conditionalFormatting sqref="E10">
    <cfRule type="cellIs" dxfId="13" priority="1139" operator="greaterThan">
      <formula>0</formula>
    </cfRule>
  </conditionalFormatting>
  <conditionalFormatting sqref="F10:G10">
    <cfRule type="cellIs" dxfId="12" priority="1119" operator="greaterThan">
      <formula>0</formula>
    </cfRule>
  </conditionalFormatting>
  <conditionalFormatting sqref="E12">
    <cfRule type="cellIs" dxfId="11" priority="16" operator="greaterThan">
      <formula>0</formula>
    </cfRule>
  </conditionalFormatting>
  <conditionalFormatting sqref="F12:G12">
    <cfRule type="cellIs" dxfId="10" priority="15" operator="greaterThan">
      <formula>0</formula>
    </cfRule>
  </conditionalFormatting>
  <conditionalFormatting sqref="E14">
    <cfRule type="cellIs" dxfId="9" priority="14" operator="greaterThan">
      <formula>0</formula>
    </cfRule>
  </conditionalFormatting>
  <conditionalFormatting sqref="F14:G14">
    <cfRule type="cellIs" dxfId="8" priority="13" operator="greaterThan">
      <formula>0</formula>
    </cfRule>
  </conditionalFormatting>
  <conditionalFormatting sqref="E16">
    <cfRule type="cellIs" dxfId="7" priority="12" operator="greaterThan">
      <formula>0</formula>
    </cfRule>
  </conditionalFormatting>
  <conditionalFormatting sqref="F16:G16">
    <cfRule type="cellIs" dxfId="6" priority="11" operator="greaterThan">
      <formula>0</formula>
    </cfRule>
  </conditionalFormatting>
  <conditionalFormatting sqref="E18">
    <cfRule type="cellIs" dxfId="5" priority="10" operator="greaterThan">
      <formula>0</formula>
    </cfRule>
  </conditionalFormatting>
  <conditionalFormatting sqref="F18:G18">
    <cfRule type="cellIs" dxfId="4" priority="9" operator="greaterThan">
      <formula>0</formula>
    </cfRule>
  </conditionalFormatting>
  <conditionalFormatting sqref="E20">
    <cfRule type="cellIs" dxfId="3" priority="8" operator="greaterThan">
      <formula>0</formula>
    </cfRule>
  </conditionalFormatting>
  <conditionalFormatting sqref="F20:G20">
    <cfRule type="cellIs" dxfId="2" priority="7" operator="greaterThan">
      <formula>0</formula>
    </cfRule>
  </conditionalFormatting>
  <conditionalFormatting sqref="E22">
    <cfRule type="cellIs" dxfId="1" priority="6" operator="greaterThan">
      <formula>0</formula>
    </cfRule>
  </conditionalFormatting>
  <conditionalFormatting sqref="F22:G22">
    <cfRule type="cellIs" dxfId="0" priority="5" operator="greaterThan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85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AA633-BCAC-439B-939E-44183886395F}">
  <dimension ref="A1:J379"/>
  <sheetViews>
    <sheetView tabSelected="1" topLeftCell="A128" workbookViewId="0">
      <selection activeCell="B140" sqref="B140:I140"/>
    </sheetView>
  </sheetViews>
  <sheetFormatPr defaultRowHeight="15" x14ac:dyDescent="0.25"/>
  <cols>
    <col min="1" max="1" width="14.140625" bestFit="1" customWidth="1"/>
    <col min="2" max="2" width="69.140625" customWidth="1"/>
    <col min="3" max="3" width="9.140625" bestFit="1" customWidth="1"/>
    <col min="4" max="4" width="8" bestFit="1" customWidth="1"/>
    <col min="5" max="5" width="13.42578125" customWidth="1"/>
    <col min="6" max="6" width="13.85546875" customWidth="1"/>
    <col min="7" max="7" width="14.28515625" bestFit="1" customWidth="1"/>
    <col min="8" max="8" width="13.5703125" customWidth="1"/>
    <col min="9" max="9" width="10.7109375" customWidth="1"/>
  </cols>
  <sheetData>
    <row r="1" spans="1:10" ht="19.5" customHeight="1" x14ac:dyDescent="0.25">
      <c r="A1" s="8"/>
      <c r="B1" s="9"/>
      <c r="C1" s="9"/>
      <c r="D1" s="9"/>
      <c r="E1" s="9"/>
      <c r="F1" s="10"/>
      <c r="G1" s="251" t="s">
        <v>51</v>
      </c>
      <c r="H1" s="251"/>
      <c r="I1" s="252"/>
    </row>
    <row r="2" spans="1:10" ht="33.75" customHeight="1" x14ac:dyDescent="0.3">
      <c r="A2" s="11"/>
      <c r="B2" s="12"/>
      <c r="C2" s="12"/>
      <c r="D2" s="12"/>
      <c r="E2" s="12"/>
      <c r="F2" s="12"/>
      <c r="G2" s="253" t="s">
        <v>200</v>
      </c>
      <c r="H2" s="253"/>
      <c r="I2" s="254"/>
    </row>
    <row r="3" spans="1:10" ht="18" x14ac:dyDescent="0.25">
      <c r="A3" s="263" t="s">
        <v>234</v>
      </c>
      <c r="B3" s="264"/>
      <c r="C3" s="264"/>
      <c r="D3" s="264"/>
      <c r="E3" s="264"/>
      <c r="F3" s="264"/>
      <c r="G3" s="264"/>
      <c r="H3" s="264"/>
      <c r="I3" s="265"/>
    </row>
    <row r="4" spans="1:10" ht="15.75" x14ac:dyDescent="0.25">
      <c r="A4" s="255" t="s">
        <v>435</v>
      </c>
      <c r="B4" s="256"/>
      <c r="C4" s="256"/>
      <c r="D4" s="256"/>
      <c r="E4" s="256"/>
      <c r="F4" s="256"/>
      <c r="G4" s="256"/>
      <c r="H4" s="256"/>
      <c r="I4" s="257"/>
    </row>
    <row r="5" spans="1:10" x14ac:dyDescent="0.25">
      <c r="A5" s="162" t="s">
        <v>20</v>
      </c>
      <c r="B5" s="161" t="s">
        <v>210</v>
      </c>
      <c r="C5" s="5"/>
      <c r="D5" s="5"/>
      <c r="E5" s="5"/>
      <c r="F5" s="5"/>
      <c r="G5" s="259" t="s">
        <v>125</v>
      </c>
      <c r="H5" s="259"/>
      <c r="I5" s="260"/>
    </row>
    <row r="6" spans="1:10" ht="15" customHeight="1" x14ac:dyDescent="0.25">
      <c r="A6" s="163" t="s">
        <v>21</v>
      </c>
      <c r="B6" s="266" t="s">
        <v>270</v>
      </c>
      <c r="C6" s="266"/>
      <c r="D6" s="266"/>
      <c r="E6" s="266"/>
      <c r="F6" s="266"/>
      <c r="G6" s="261"/>
      <c r="H6" s="261"/>
      <c r="I6" s="262"/>
    </row>
    <row r="7" spans="1:10" ht="15" customHeight="1" x14ac:dyDescent="0.25">
      <c r="A7" s="163" t="s">
        <v>22</v>
      </c>
      <c r="B7" s="266" t="s">
        <v>271</v>
      </c>
      <c r="C7" s="266"/>
      <c r="D7" s="266"/>
      <c r="E7" s="266"/>
      <c r="F7" s="266"/>
      <c r="G7" s="266"/>
      <c r="H7" s="174"/>
      <c r="I7" s="175"/>
    </row>
    <row r="8" spans="1:10" x14ac:dyDescent="0.25">
      <c r="A8" s="102" t="s">
        <v>12</v>
      </c>
      <c r="B8" s="102" t="s">
        <v>0</v>
      </c>
      <c r="C8" s="102" t="s">
        <v>1</v>
      </c>
      <c r="D8" s="103" t="s">
        <v>2</v>
      </c>
      <c r="E8" s="103"/>
      <c r="F8" s="103"/>
      <c r="G8" s="103"/>
      <c r="H8" s="104"/>
      <c r="I8" s="104"/>
    </row>
    <row r="9" spans="1:10" x14ac:dyDescent="0.25">
      <c r="A9" s="105"/>
      <c r="B9" s="106"/>
      <c r="C9" s="105"/>
      <c r="D9" s="107"/>
      <c r="E9" s="108"/>
      <c r="F9" s="108"/>
      <c r="G9" s="109"/>
      <c r="H9" s="110"/>
      <c r="I9" s="110"/>
    </row>
    <row r="10" spans="1:10" x14ac:dyDescent="0.25">
      <c r="A10" s="111">
        <v>1</v>
      </c>
      <c r="B10" s="112" t="s">
        <v>223</v>
      </c>
      <c r="C10" s="113"/>
      <c r="D10" s="114"/>
      <c r="E10" s="114"/>
      <c r="F10" s="114"/>
      <c r="G10" s="115"/>
      <c r="H10" s="116"/>
      <c r="I10" s="117"/>
    </row>
    <row r="11" spans="1:10" x14ac:dyDescent="0.25">
      <c r="A11" s="94"/>
      <c r="B11" s="106"/>
      <c r="C11" s="105"/>
      <c r="D11" s="107"/>
      <c r="E11" s="108"/>
      <c r="F11" s="108"/>
      <c r="G11" s="109"/>
      <c r="H11" s="118"/>
      <c r="I11" s="101"/>
    </row>
    <row r="12" spans="1:10" x14ac:dyDescent="0.25">
      <c r="A12" s="73" t="s">
        <v>43</v>
      </c>
      <c r="B12" s="74" t="s">
        <v>11</v>
      </c>
      <c r="C12" s="94"/>
      <c r="D12" s="81"/>
      <c r="E12" s="81"/>
      <c r="F12" s="81"/>
      <c r="G12" s="82"/>
      <c r="H12" s="119"/>
      <c r="I12" s="73"/>
    </row>
    <row r="13" spans="1:10" ht="25.5" x14ac:dyDescent="0.25">
      <c r="A13" s="78" t="s">
        <v>102</v>
      </c>
      <c r="B13" s="79" t="s">
        <v>60</v>
      </c>
      <c r="C13" s="78" t="s">
        <v>3</v>
      </c>
      <c r="D13" s="80">
        <v>6.25</v>
      </c>
      <c r="E13" s="321" t="s">
        <v>119</v>
      </c>
      <c r="F13" s="321"/>
      <c r="G13" s="321"/>
      <c r="H13" s="321"/>
      <c r="I13" s="321"/>
    </row>
    <row r="14" spans="1:10" x14ac:dyDescent="0.25">
      <c r="A14" s="73" t="s">
        <v>112</v>
      </c>
      <c r="B14" s="74" t="s">
        <v>23</v>
      </c>
      <c r="C14" s="74"/>
      <c r="D14" s="75"/>
      <c r="E14" s="181"/>
      <c r="F14" s="181"/>
      <c r="G14" s="181"/>
      <c r="H14" s="181"/>
      <c r="I14" s="181"/>
      <c r="J14" s="1"/>
    </row>
    <row r="15" spans="1:10" ht="25.5" x14ac:dyDescent="0.25">
      <c r="A15" s="78" t="s">
        <v>114</v>
      </c>
      <c r="B15" s="79" t="s">
        <v>85</v>
      </c>
      <c r="C15" s="78" t="s">
        <v>33</v>
      </c>
      <c r="D15" s="80">
        <v>3</v>
      </c>
      <c r="E15" s="320" t="s">
        <v>298</v>
      </c>
      <c r="F15" s="320"/>
      <c r="G15" s="320"/>
      <c r="H15" s="320"/>
      <c r="I15" s="320"/>
      <c r="J15" s="1"/>
    </row>
    <row r="16" spans="1:10" x14ac:dyDescent="0.25">
      <c r="A16" s="73" t="s">
        <v>113</v>
      </c>
      <c r="B16" s="74" t="s">
        <v>355</v>
      </c>
      <c r="C16" s="74"/>
      <c r="D16" s="75"/>
      <c r="E16" s="182"/>
      <c r="F16" s="183"/>
      <c r="G16" s="183"/>
      <c r="H16" s="183"/>
      <c r="I16" s="183"/>
    </row>
    <row r="17" spans="1:10" ht="45" customHeight="1" x14ac:dyDescent="0.25">
      <c r="A17" s="78" t="s">
        <v>383</v>
      </c>
      <c r="B17" s="79" t="s">
        <v>356</v>
      </c>
      <c r="C17" s="78" t="s">
        <v>3</v>
      </c>
      <c r="D17" s="80">
        <v>547.58000000000004</v>
      </c>
      <c r="E17" s="320" t="s">
        <v>363</v>
      </c>
      <c r="F17" s="320"/>
      <c r="G17" s="320"/>
      <c r="H17" s="320"/>
      <c r="I17" s="320"/>
    </row>
    <row r="18" spans="1:10" x14ac:dyDescent="0.25">
      <c r="A18" s="78"/>
      <c r="B18" s="79"/>
      <c r="C18" s="78"/>
      <c r="D18" s="80"/>
      <c r="E18" s="184"/>
      <c r="F18" s="184"/>
      <c r="G18" s="184"/>
      <c r="H18" s="184"/>
      <c r="I18" s="184"/>
      <c r="J18" s="30"/>
    </row>
    <row r="19" spans="1:10" x14ac:dyDescent="0.25">
      <c r="A19" s="111">
        <v>2</v>
      </c>
      <c r="B19" s="122" t="s">
        <v>222</v>
      </c>
      <c r="C19" s="111"/>
      <c r="D19" s="123"/>
      <c r="E19" s="185"/>
      <c r="F19" s="185"/>
      <c r="G19" s="185"/>
      <c r="H19" s="185"/>
      <c r="I19" s="185"/>
      <c r="J19" s="30"/>
    </row>
    <row r="20" spans="1:10" x14ac:dyDescent="0.25">
      <c r="A20" s="78"/>
      <c r="B20" s="79"/>
      <c r="C20" s="78"/>
      <c r="D20" s="80"/>
      <c r="E20" s="184"/>
      <c r="F20" s="184"/>
      <c r="G20" s="184"/>
      <c r="H20" s="184"/>
      <c r="I20" s="184"/>
      <c r="J20" s="30"/>
    </row>
    <row r="21" spans="1:10" x14ac:dyDescent="0.25">
      <c r="A21" s="73" t="s">
        <v>115</v>
      </c>
      <c r="B21" s="74" t="s">
        <v>250</v>
      </c>
      <c r="C21" s="78"/>
      <c r="D21" s="80"/>
      <c r="E21" s="184"/>
      <c r="F21" s="184"/>
      <c r="G21" s="184"/>
      <c r="H21" s="184"/>
      <c r="I21" s="184"/>
      <c r="J21" s="30"/>
    </row>
    <row r="22" spans="1:10" ht="25.5" x14ac:dyDescent="0.25">
      <c r="A22" s="78" t="s">
        <v>117</v>
      </c>
      <c r="B22" s="193" t="s">
        <v>240</v>
      </c>
      <c r="C22" s="85" t="s">
        <v>239</v>
      </c>
      <c r="D22" s="80">
        <v>89.68</v>
      </c>
      <c r="E22" s="320" t="s">
        <v>412</v>
      </c>
      <c r="F22" s="320"/>
      <c r="G22" s="320"/>
      <c r="H22" s="320"/>
      <c r="I22" s="320"/>
      <c r="J22" s="1"/>
    </row>
    <row r="23" spans="1:10" x14ac:dyDescent="0.25">
      <c r="A23" s="73" t="s">
        <v>116</v>
      </c>
      <c r="B23" s="74" t="s">
        <v>38</v>
      </c>
      <c r="C23" s="85"/>
      <c r="D23" s="80"/>
      <c r="E23" s="182"/>
      <c r="F23" s="183"/>
      <c r="G23" s="183"/>
      <c r="H23" s="183"/>
      <c r="I23" s="183"/>
    </row>
    <row r="24" spans="1:10" ht="25.5" x14ac:dyDescent="0.25">
      <c r="A24" s="78" t="s">
        <v>378</v>
      </c>
      <c r="B24" s="79" t="s">
        <v>41</v>
      </c>
      <c r="C24" s="85" t="s">
        <v>6</v>
      </c>
      <c r="D24" s="80">
        <v>50.45</v>
      </c>
      <c r="E24" s="320" t="s">
        <v>287</v>
      </c>
      <c r="F24" s="320"/>
      <c r="G24" s="320"/>
      <c r="H24" s="320"/>
      <c r="I24" s="320"/>
    </row>
    <row r="25" spans="1:10" x14ac:dyDescent="0.25">
      <c r="A25" s="73" t="s">
        <v>374</v>
      </c>
      <c r="B25" s="74" t="s">
        <v>205</v>
      </c>
      <c r="C25" s="78"/>
      <c r="D25" s="80"/>
      <c r="E25" s="173"/>
      <c r="F25" s="173"/>
      <c r="G25" s="173"/>
      <c r="H25" s="173"/>
      <c r="I25" s="173"/>
      <c r="J25" s="29"/>
    </row>
    <row r="26" spans="1:10" ht="38.25" x14ac:dyDescent="0.25">
      <c r="A26" s="78" t="s">
        <v>379</v>
      </c>
      <c r="B26" s="79" t="s">
        <v>206</v>
      </c>
      <c r="C26" s="78" t="s">
        <v>3</v>
      </c>
      <c r="D26" s="80">
        <v>912.98</v>
      </c>
      <c r="E26" s="320" t="s">
        <v>292</v>
      </c>
      <c r="F26" s="320"/>
      <c r="G26" s="320"/>
      <c r="H26" s="320"/>
      <c r="I26" s="320"/>
    </row>
    <row r="27" spans="1:10" x14ac:dyDescent="0.25">
      <c r="A27" s="129" t="s">
        <v>375</v>
      </c>
      <c r="B27" s="130" t="s">
        <v>194</v>
      </c>
      <c r="C27" s="131"/>
      <c r="D27" s="132"/>
      <c r="E27" s="181"/>
      <c r="F27" s="181"/>
      <c r="G27" s="181"/>
      <c r="H27" s="181"/>
      <c r="I27" s="181"/>
      <c r="J27" s="1"/>
    </row>
    <row r="28" spans="1:10" ht="32.25" customHeight="1" x14ac:dyDescent="0.25">
      <c r="A28" s="194" t="s">
        <v>380</v>
      </c>
      <c r="B28" s="195" t="s">
        <v>194</v>
      </c>
      <c r="C28" s="131" t="s">
        <v>4</v>
      </c>
      <c r="D28" s="80">
        <v>98.02</v>
      </c>
      <c r="E28" s="320" t="s">
        <v>413</v>
      </c>
      <c r="F28" s="320"/>
      <c r="G28" s="320"/>
      <c r="H28" s="320"/>
      <c r="I28" s="320"/>
      <c r="J28" s="1"/>
    </row>
    <row r="29" spans="1:10" x14ac:dyDescent="0.25">
      <c r="A29" s="94" t="s">
        <v>376</v>
      </c>
      <c r="B29" s="100" t="s">
        <v>224</v>
      </c>
      <c r="C29" s="91"/>
      <c r="D29" s="97"/>
      <c r="E29" s="173"/>
      <c r="F29" s="173"/>
      <c r="G29" s="173"/>
      <c r="H29" s="173"/>
      <c r="I29" s="173"/>
      <c r="J29" s="30"/>
    </row>
    <row r="30" spans="1:10" ht="25.5" customHeight="1" x14ac:dyDescent="0.25">
      <c r="A30" s="91" t="s">
        <v>381</v>
      </c>
      <c r="B30" s="96" t="s">
        <v>225</v>
      </c>
      <c r="C30" s="78" t="s">
        <v>4</v>
      </c>
      <c r="D30" s="80">
        <v>98.02</v>
      </c>
      <c r="E30" s="320" t="s">
        <v>413</v>
      </c>
      <c r="F30" s="320"/>
      <c r="G30" s="320"/>
      <c r="H30" s="320"/>
      <c r="I30" s="320"/>
      <c r="J30" s="1"/>
    </row>
    <row r="31" spans="1:10" x14ac:dyDescent="0.25">
      <c r="A31" s="73" t="s">
        <v>377</v>
      </c>
      <c r="B31" s="74" t="s">
        <v>195</v>
      </c>
      <c r="C31" s="78"/>
      <c r="D31" s="80"/>
      <c r="E31" s="181"/>
      <c r="F31" s="181"/>
      <c r="G31" s="181"/>
      <c r="H31" s="181"/>
      <c r="I31" s="181"/>
      <c r="J31" s="1"/>
    </row>
    <row r="32" spans="1:10" ht="41.25" customHeight="1" x14ac:dyDescent="0.25">
      <c r="A32" s="78" t="s">
        <v>382</v>
      </c>
      <c r="B32" s="79" t="s">
        <v>196</v>
      </c>
      <c r="C32" s="78" t="s">
        <v>197</v>
      </c>
      <c r="D32" s="80">
        <v>980.2</v>
      </c>
      <c r="E32" s="320" t="s">
        <v>414</v>
      </c>
      <c r="F32" s="320"/>
      <c r="G32" s="320"/>
      <c r="H32" s="320"/>
      <c r="I32" s="320"/>
      <c r="J32" s="1"/>
    </row>
    <row r="33" spans="1:10" x14ac:dyDescent="0.25">
      <c r="A33" s="94"/>
      <c r="B33" s="100"/>
      <c r="C33" s="94"/>
      <c r="D33" s="98"/>
      <c r="E33" s="181"/>
      <c r="F33" s="181"/>
      <c r="G33" s="181"/>
      <c r="H33" s="181"/>
      <c r="I33" s="181"/>
      <c r="J33" s="1"/>
    </row>
    <row r="34" spans="1:10" x14ac:dyDescent="0.25">
      <c r="A34" s="111">
        <v>3</v>
      </c>
      <c r="B34" s="122" t="s">
        <v>398</v>
      </c>
      <c r="C34" s="111"/>
      <c r="D34" s="123"/>
      <c r="E34" s="188"/>
      <c r="F34" s="188"/>
      <c r="G34" s="188"/>
      <c r="H34" s="188"/>
      <c r="I34" s="188"/>
      <c r="J34" s="1"/>
    </row>
    <row r="35" spans="1:10" ht="15" customHeight="1" x14ac:dyDescent="0.25">
      <c r="A35" s="94"/>
      <c r="B35" s="100"/>
      <c r="C35" s="94"/>
      <c r="D35" s="98"/>
      <c r="E35" s="181"/>
      <c r="F35" s="181"/>
      <c r="G35" s="181"/>
      <c r="H35" s="181"/>
      <c r="I35" s="181"/>
      <c r="J35" s="1"/>
    </row>
    <row r="36" spans="1:10" x14ac:dyDescent="0.25">
      <c r="A36" s="73" t="s">
        <v>109</v>
      </c>
      <c r="B36" s="100" t="s">
        <v>384</v>
      </c>
      <c r="C36" s="78"/>
      <c r="D36" s="80"/>
      <c r="E36" s="173"/>
      <c r="F36" s="173"/>
      <c r="G36" s="173"/>
      <c r="H36" s="173"/>
      <c r="I36" s="173"/>
      <c r="J36" s="29"/>
    </row>
    <row r="37" spans="1:10" ht="43.5" customHeight="1" x14ac:dyDescent="0.25">
      <c r="A37" s="78" t="s">
        <v>400</v>
      </c>
      <c r="B37" s="79" t="s">
        <v>385</v>
      </c>
      <c r="C37" s="78" t="s">
        <v>4</v>
      </c>
      <c r="D37" s="80">
        <v>55.61</v>
      </c>
      <c r="E37" s="320" t="s">
        <v>396</v>
      </c>
      <c r="F37" s="320"/>
      <c r="G37" s="320"/>
      <c r="H37" s="320"/>
      <c r="I37" s="320"/>
    </row>
    <row r="38" spans="1:10" x14ac:dyDescent="0.25">
      <c r="A38" s="73" t="s">
        <v>110</v>
      </c>
      <c r="B38" s="74" t="s">
        <v>211</v>
      </c>
      <c r="C38" s="78"/>
      <c r="D38" s="80"/>
      <c r="E38" s="173"/>
      <c r="F38" s="173"/>
      <c r="G38" s="173"/>
      <c r="H38" s="173"/>
      <c r="I38" s="173"/>
      <c r="J38" s="29"/>
    </row>
    <row r="39" spans="1:10" ht="42.75" customHeight="1" x14ac:dyDescent="0.25">
      <c r="A39" s="78" t="s">
        <v>111</v>
      </c>
      <c r="B39" s="79" t="s">
        <v>30</v>
      </c>
      <c r="C39" s="78" t="s">
        <v>4</v>
      </c>
      <c r="D39" s="80">
        <v>55.61</v>
      </c>
      <c r="E39" s="320" t="s">
        <v>396</v>
      </c>
      <c r="F39" s="320"/>
      <c r="G39" s="320"/>
      <c r="H39" s="320"/>
      <c r="I39" s="320"/>
    </row>
    <row r="40" spans="1:10" x14ac:dyDescent="0.25">
      <c r="A40" s="73" t="s">
        <v>399</v>
      </c>
      <c r="B40" s="74" t="s">
        <v>212</v>
      </c>
      <c r="C40" s="73"/>
      <c r="D40" s="80"/>
      <c r="E40" s="173"/>
      <c r="F40" s="173"/>
      <c r="G40" s="173"/>
      <c r="H40" s="173"/>
      <c r="I40" s="173"/>
      <c r="J40" s="29"/>
    </row>
    <row r="41" spans="1:10" ht="39" customHeight="1" x14ac:dyDescent="0.25">
      <c r="A41" s="78" t="s">
        <v>401</v>
      </c>
      <c r="B41" s="79" t="s">
        <v>213</v>
      </c>
      <c r="C41" s="78" t="s">
        <v>197</v>
      </c>
      <c r="D41" s="80">
        <v>556.11</v>
      </c>
      <c r="E41" s="320" t="s">
        <v>397</v>
      </c>
      <c r="F41" s="320"/>
      <c r="G41" s="320"/>
      <c r="H41" s="320"/>
      <c r="I41" s="320"/>
    </row>
    <row r="42" spans="1:10" x14ac:dyDescent="0.25">
      <c r="A42" s="91"/>
      <c r="B42" s="96"/>
      <c r="C42" s="91"/>
      <c r="D42" s="97"/>
      <c r="E42" s="181"/>
      <c r="F42" s="181"/>
      <c r="G42" s="181"/>
      <c r="H42" s="181"/>
      <c r="I42" s="181"/>
      <c r="J42" s="1"/>
    </row>
    <row r="43" spans="1:10" ht="15" customHeight="1" x14ac:dyDescent="0.25">
      <c r="A43" s="111">
        <v>4</v>
      </c>
      <c r="B43" s="122" t="s">
        <v>16</v>
      </c>
      <c r="C43" s="124"/>
      <c r="D43" s="125"/>
      <c r="E43" s="188"/>
      <c r="F43" s="188"/>
      <c r="G43" s="188"/>
      <c r="H43" s="188"/>
      <c r="I43" s="188"/>
      <c r="J43" s="1"/>
    </row>
    <row r="44" spans="1:10" x14ac:dyDescent="0.25">
      <c r="A44" s="91"/>
      <c r="B44" s="96"/>
      <c r="C44" s="91"/>
      <c r="D44" s="97"/>
      <c r="E44" s="181"/>
      <c r="F44" s="181"/>
      <c r="G44" s="181"/>
      <c r="H44" s="181"/>
      <c r="I44" s="181"/>
      <c r="J44" s="1"/>
    </row>
    <row r="45" spans="1:10" ht="15" customHeight="1" x14ac:dyDescent="0.25">
      <c r="A45" s="73" t="s">
        <v>183</v>
      </c>
      <c r="B45" s="74" t="s">
        <v>17</v>
      </c>
      <c r="C45" s="74"/>
      <c r="D45" s="75"/>
      <c r="E45" s="181"/>
      <c r="F45" s="181"/>
      <c r="G45" s="181"/>
      <c r="H45" s="181"/>
      <c r="I45" s="181"/>
      <c r="J45" s="1"/>
    </row>
    <row r="46" spans="1:10" ht="25.5" x14ac:dyDescent="0.25">
      <c r="A46" s="78" t="s">
        <v>188</v>
      </c>
      <c r="B46" s="79" t="s">
        <v>98</v>
      </c>
      <c r="C46" s="78" t="s">
        <v>4</v>
      </c>
      <c r="D46" s="80">
        <v>18.54</v>
      </c>
      <c r="E46" s="320" t="s">
        <v>334</v>
      </c>
      <c r="F46" s="320"/>
      <c r="G46" s="320"/>
      <c r="H46" s="320"/>
      <c r="I46" s="320"/>
    </row>
    <row r="47" spans="1:10" ht="25.5" customHeight="1" x14ac:dyDescent="0.25">
      <c r="A47" s="73" t="s">
        <v>184</v>
      </c>
      <c r="B47" s="74" t="s">
        <v>24</v>
      </c>
      <c r="C47" s="78"/>
      <c r="D47" s="80"/>
      <c r="E47" s="183"/>
      <c r="F47" s="183"/>
      <c r="G47" s="183"/>
      <c r="H47" s="183"/>
      <c r="I47" s="183"/>
    </row>
    <row r="48" spans="1:10" ht="38.25" x14ac:dyDescent="0.25">
      <c r="A48" s="78" t="s">
        <v>189</v>
      </c>
      <c r="B48" s="79" t="s">
        <v>288</v>
      </c>
      <c r="C48" s="78" t="s">
        <v>4</v>
      </c>
      <c r="D48" s="80">
        <v>19.07</v>
      </c>
      <c r="E48" s="320" t="s">
        <v>289</v>
      </c>
      <c r="F48" s="320"/>
      <c r="G48" s="320"/>
      <c r="H48" s="320"/>
      <c r="I48" s="320"/>
    </row>
    <row r="49" spans="1:10" ht="15" customHeight="1" x14ac:dyDescent="0.25">
      <c r="A49" s="73" t="s">
        <v>185</v>
      </c>
      <c r="B49" s="74" t="s">
        <v>232</v>
      </c>
      <c r="C49" s="78"/>
      <c r="D49" s="80"/>
      <c r="E49" s="173"/>
      <c r="F49" s="173"/>
      <c r="G49" s="173"/>
      <c r="H49" s="173"/>
      <c r="I49" s="173"/>
      <c r="J49" s="29"/>
    </row>
    <row r="50" spans="1:10" ht="38.25" x14ac:dyDescent="0.25">
      <c r="A50" s="78" t="s">
        <v>190</v>
      </c>
      <c r="B50" s="79" t="s">
        <v>233</v>
      </c>
      <c r="C50" s="78" t="s">
        <v>3</v>
      </c>
      <c r="D50" s="80">
        <v>52.85</v>
      </c>
      <c r="E50" s="320" t="s">
        <v>335</v>
      </c>
      <c r="F50" s="320"/>
      <c r="G50" s="320"/>
      <c r="H50" s="320"/>
      <c r="I50" s="320"/>
    </row>
    <row r="51" spans="1:10" ht="25.5" customHeight="1" x14ac:dyDescent="0.25">
      <c r="A51" s="73" t="s">
        <v>186</v>
      </c>
      <c r="B51" s="74" t="s">
        <v>391</v>
      </c>
      <c r="C51" s="78"/>
      <c r="D51" s="80"/>
      <c r="E51" s="173"/>
      <c r="F51" s="173"/>
      <c r="G51" s="173"/>
      <c r="H51" s="173"/>
      <c r="I51" s="173"/>
    </row>
    <row r="52" spans="1:10" ht="25.5" x14ac:dyDescent="0.25">
      <c r="A52" s="78" t="s">
        <v>191</v>
      </c>
      <c r="B52" s="79" t="s">
        <v>390</v>
      </c>
      <c r="C52" s="78" t="s">
        <v>3</v>
      </c>
      <c r="D52" s="80">
        <v>176.84</v>
      </c>
      <c r="E52" s="320" t="s">
        <v>405</v>
      </c>
      <c r="F52" s="320"/>
      <c r="G52" s="320"/>
      <c r="H52" s="320"/>
      <c r="I52" s="320"/>
    </row>
    <row r="53" spans="1:10" ht="25.5" x14ac:dyDescent="0.25">
      <c r="A53" s="78" t="s">
        <v>402</v>
      </c>
      <c r="B53" s="79" t="s">
        <v>392</v>
      </c>
      <c r="C53" s="78" t="s">
        <v>9</v>
      </c>
      <c r="D53" s="80">
        <v>314.07</v>
      </c>
      <c r="E53" s="320" t="s">
        <v>406</v>
      </c>
      <c r="F53" s="320"/>
      <c r="G53" s="320"/>
      <c r="H53" s="320"/>
      <c r="I53" s="320"/>
    </row>
    <row r="54" spans="1:10" ht="25.5" x14ac:dyDescent="0.25">
      <c r="A54" s="78" t="s">
        <v>403</v>
      </c>
      <c r="B54" s="79" t="s">
        <v>389</v>
      </c>
      <c r="C54" s="78" t="s">
        <v>9</v>
      </c>
      <c r="D54" s="80">
        <v>209.14</v>
      </c>
      <c r="E54" s="320" t="s">
        <v>407</v>
      </c>
      <c r="F54" s="320"/>
      <c r="G54" s="320"/>
      <c r="H54" s="320"/>
      <c r="I54" s="320"/>
    </row>
    <row r="55" spans="1:10" ht="25.5" x14ac:dyDescent="0.25">
      <c r="A55" s="78" t="s">
        <v>404</v>
      </c>
      <c r="B55" s="79" t="s">
        <v>409</v>
      </c>
      <c r="C55" s="78" t="s">
        <v>9</v>
      </c>
      <c r="D55" s="80">
        <v>46.96</v>
      </c>
      <c r="E55" s="320" t="s">
        <v>408</v>
      </c>
      <c r="F55" s="320"/>
      <c r="G55" s="320"/>
      <c r="H55" s="320"/>
      <c r="I55" s="320"/>
    </row>
    <row r="56" spans="1:10" x14ac:dyDescent="0.25">
      <c r="A56" s="73" t="s">
        <v>187</v>
      </c>
      <c r="B56" s="74" t="s">
        <v>39</v>
      </c>
      <c r="C56" s="74"/>
      <c r="D56" s="126"/>
      <c r="E56" s="183"/>
      <c r="F56" s="183"/>
      <c r="G56" s="183"/>
      <c r="H56" s="183"/>
      <c r="I56" s="183"/>
    </row>
    <row r="57" spans="1:10" ht="33" customHeight="1" x14ac:dyDescent="0.25">
      <c r="A57" s="78" t="s">
        <v>192</v>
      </c>
      <c r="B57" s="79" t="s">
        <v>99</v>
      </c>
      <c r="C57" s="192" t="s">
        <v>3</v>
      </c>
      <c r="D57" s="80">
        <v>11.63</v>
      </c>
      <c r="E57" s="320" t="s">
        <v>272</v>
      </c>
      <c r="F57" s="320"/>
      <c r="G57" s="320"/>
      <c r="H57" s="320"/>
      <c r="I57" s="320"/>
    </row>
    <row r="58" spans="1:10" x14ac:dyDescent="0.25">
      <c r="A58" s="91"/>
      <c r="B58" s="96"/>
      <c r="C58" s="91"/>
      <c r="D58" s="97"/>
      <c r="E58" s="181"/>
      <c r="F58" s="181"/>
      <c r="G58" s="181"/>
      <c r="H58" s="181"/>
      <c r="I58" s="181"/>
      <c r="J58" s="1"/>
    </row>
    <row r="59" spans="1:10" ht="15" customHeight="1" x14ac:dyDescent="0.25">
      <c r="A59" s="111">
        <v>5</v>
      </c>
      <c r="B59" s="127" t="s">
        <v>238</v>
      </c>
      <c r="C59" s="124"/>
      <c r="D59" s="125"/>
      <c r="E59" s="188"/>
      <c r="F59" s="188"/>
      <c r="G59" s="188"/>
      <c r="H59" s="188"/>
      <c r="I59" s="188"/>
      <c r="J59" s="1"/>
    </row>
    <row r="60" spans="1:10" x14ac:dyDescent="0.25">
      <c r="A60" s="91"/>
      <c r="B60" s="96"/>
      <c r="C60" s="91"/>
      <c r="D60" s="97"/>
      <c r="E60" s="181"/>
      <c r="F60" s="181"/>
      <c r="G60" s="181"/>
      <c r="H60" s="181"/>
      <c r="I60" s="181"/>
      <c r="J60" s="1"/>
    </row>
    <row r="61" spans="1:10" x14ac:dyDescent="0.25">
      <c r="A61" s="92" t="s">
        <v>128</v>
      </c>
      <c r="B61" s="165" t="s">
        <v>241</v>
      </c>
      <c r="C61" s="166"/>
      <c r="D61" s="147"/>
      <c r="E61" s="189"/>
      <c r="F61" s="189"/>
      <c r="G61" s="189"/>
      <c r="H61" s="189"/>
      <c r="I61" s="189"/>
      <c r="J61" s="1"/>
    </row>
    <row r="62" spans="1:10" x14ac:dyDescent="0.25">
      <c r="A62" s="91"/>
      <c r="B62" s="170"/>
      <c r="C62" s="171"/>
      <c r="D62" s="97"/>
      <c r="E62" s="181"/>
      <c r="F62" s="181"/>
      <c r="G62" s="181"/>
      <c r="H62" s="181"/>
      <c r="I62" s="181"/>
      <c r="J62" s="1"/>
    </row>
    <row r="63" spans="1:10" ht="38.25" x14ac:dyDescent="0.25">
      <c r="A63" s="91" t="s">
        <v>365</v>
      </c>
      <c r="B63" s="190" t="s">
        <v>242</v>
      </c>
      <c r="C63" s="85" t="s">
        <v>4</v>
      </c>
      <c r="D63" s="80">
        <v>53.05</v>
      </c>
      <c r="E63" s="320" t="s">
        <v>351</v>
      </c>
      <c r="F63" s="320"/>
      <c r="G63" s="320"/>
      <c r="H63" s="320"/>
      <c r="I63" s="320"/>
    </row>
    <row r="64" spans="1:10" ht="25.5" x14ac:dyDescent="0.25">
      <c r="A64" s="91" t="s">
        <v>366</v>
      </c>
      <c r="B64" s="191" t="s">
        <v>247</v>
      </c>
      <c r="C64" s="85" t="s">
        <v>3</v>
      </c>
      <c r="D64" s="80">
        <v>176.84</v>
      </c>
      <c r="E64" s="320" t="s">
        <v>352</v>
      </c>
      <c r="F64" s="320"/>
      <c r="G64" s="320"/>
      <c r="H64" s="320"/>
      <c r="I64" s="320"/>
    </row>
    <row r="65" spans="1:10" ht="25.5" customHeight="1" x14ac:dyDescent="0.25">
      <c r="A65" s="91" t="s">
        <v>367</v>
      </c>
      <c r="B65" s="190" t="s">
        <v>243</v>
      </c>
      <c r="C65" s="85" t="s">
        <v>4</v>
      </c>
      <c r="D65" s="80">
        <v>70.739999999999995</v>
      </c>
      <c r="E65" s="320" t="s">
        <v>353</v>
      </c>
      <c r="F65" s="320"/>
      <c r="G65" s="320"/>
      <c r="H65" s="320"/>
      <c r="I65" s="320"/>
    </row>
    <row r="66" spans="1:10" ht="25.5" customHeight="1" x14ac:dyDescent="0.25">
      <c r="A66" s="91" t="s">
        <v>368</v>
      </c>
      <c r="B66" s="190" t="s">
        <v>269</v>
      </c>
      <c r="C66" s="85" t="s">
        <v>4</v>
      </c>
      <c r="D66" s="80">
        <v>26.53</v>
      </c>
      <c r="E66" s="320" t="s">
        <v>354</v>
      </c>
      <c r="F66" s="320"/>
      <c r="G66" s="320"/>
      <c r="H66" s="320"/>
      <c r="I66" s="320"/>
    </row>
    <row r="67" spans="1:10" x14ac:dyDescent="0.25">
      <c r="A67" s="91"/>
      <c r="B67" s="169"/>
      <c r="C67" s="164"/>
      <c r="D67" s="97"/>
      <c r="E67" s="181"/>
      <c r="F67" s="181"/>
      <c r="G67" s="181"/>
      <c r="H67" s="181"/>
      <c r="I67" s="181"/>
      <c r="J67" s="1"/>
    </row>
    <row r="68" spans="1:10" ht="15" customHeight="1" x14ac:dyDescent="0.25">
      <c r="A68" s="92" t="s">
        <v>129</v>
      </c>
      <c r="B68" s="165" t="s">
        <v>244</v>
      </c>
      <c r="C68" s="166"/>
      <c r="D68" s="147"/>
      <c r="E68" s="189"/>
      <c r="F68" s="189"/>
      <c r="G68" s="189"/>
      <c r="H68" s="189"/>
      <c r="I68" s="189"/>
      <c r="J68" s="1"/>
    </row>
    <row r="69" spans="1:10" x14ac:dyDescent="0.25">
      <c r="A69" s="91"/>
      <c r="B69" s="170"/>
      <c r="C69" s="171"/>
      <c r="D69" s="97"/>
      <c r="E69" s="181"/>
      <c r="F69" s="181"/>
      <c r="G69" s="181"/>
      <c r="H69" s="181"/>
      <c r="I69" s="181"/>
      <c r="J69" s="1"/>
    </row>
    <row r="70" spans="1:10" x14ac:dyDescent="0.25">
      <c r="A70" s="91" t="s">
        <v>369</v>
      </c>
      <c r="B70" s="79" t="s">
        <v>273</v>
      </c>
      <c r="C70" s="78" t="s">
        <v>3</v>
      </c>
      <c r="D70" s="80">
        <v>48.5</v>
      </c>
      <c r="E70" s="320" t="s">
        <v>348</v>
      </c>
      <c r="F70" s="320"/>
      <c r="G70" s="320"/>
      <c r="H70" s="320"/>
      <c r="I70" s="320"/>
    </row>
    <row r="71" spans="1:10" ht="25.5" x14ac:dyDescent="0.25">
      <c r="A71" s="91" t="s">
        <v>370</v>
      </c>
      <c r="B71" s="191" t="s">
        <v>249</v>
      </c>
      <c r="C71" s="85" t="s">
        <v>4</v>
      </c>
      <c r="D71" s="80">
        <v>1.94</v>
      </c>
      <c r="E71" s="320" t="s">
        <v>349</v>
      </c>
      <c r="F71" s="320"/>
      <c r="G71" s="320"/>
      <c r="H71" s="320"/>
      <c r="I71" s="320"/>
    </row>
    <row r="72" spans="1:10" x14ac:dyDescent="0.25">
      <c r="A72" s="91" t="s">
        <v>371</v>
      </c>
      <c r="B72" s="79" t="s">
        <v>245</v>
      </c>
      <c r="C72" s="78" t="s">
        <v>3</v>
      </c>
      <c r="D72" s="80">
        <v>48.5</v>
      </c>
      <c r="E72" s="320" t="s">
        <v>348</v>
      </c>
      <c r="F72" s="320"/>
      <c r="G72" s="320"/>
      <c r="H72" s="320"/>
      <c r="I72" s="320"/>
    </row>
    <row r="73" spans="1:10" ht="25.5" customHeight="1" x14ac:dyDescent="0.25">
      <c r="A73" s="91" t="s">
        <v>372</v>
      </c>
      <c r="B73" s="191" t="s">
        <v>248</v>
      </c>
      <c r="C73" s="85" t="s">
        <v>197</v>
      </c>
      <c r="D73" s="80">
        <v>25.22</v>
      </c>
      <c r="E73" s="320" t="s">
        <v>350</v>
      </c>
      <c r="F73" s="320"/>
      <c r="G73" s="320"/>
      <c r="H73" s="320"/>
      <c r="I73" s="320"/>
    </row>
    <row r="74" spans="1:10" x14ac:dyDescent="0.25">
      <c r="A74" s="91"/>
      <c r="B74" s="186"/>
      <c r="C74" s="187"/>
      <c r="D74" s="97"/>
      <c r="E74" s="181"/>
      <c r="F74" s="181"/>
      <c r="G74" s="181"/>
      <c r="H74" s="181"/>
      <c r="I74" s="181"/>
      <c r="J74" s="1"/>
    </row>
    <row r="75" spans="1:10" x14ac:dyDescent="0.25">
      <c r="A75" s="92" t="s">
        <v>364</v>
      </c>
      <c r="B75" s="165" t="s">
        <v>251</v>
      </c>
      <c r="C75" s="166"/>
      <c r="D75" s="147"/>
      <c r="E75" s="189"/>
      <c r="F75" s="189"/>
      <c r="G75" s="189"/>
      <c r="H75" s="189"/>
      <c r="I75" s="189"/>
      <c r="J75" s="1"/>
    </row>
    <row r="76" spans="1:10" x14ac:dyDescent="0.25">
      <c r="A76" s="91"/>
      <c r="B76" s="170"/>
      <c r="C76" s="171"/>
      <c r="D76" s="97"/>
      <c r="E76" s="181"/>
      <c r="F76" s="181"/>
      <c r="G76" s="181"/>
      <c r="H76" s="181"/>
      <c r="I76" s="181"/>
      <c r="J76" s="30"/>
    </row>
    <row r="77" spans="1:10" ht="38.25" x14ac:dyDescent="0.25">
      <c r="A77" s="91" t="s">
        <v>373</v>
      </c>
      <c r="B77" s="190" t="s">
        <v>246</v>
      </c>
      <c r="C77" s="85" t="s">
        <v>6</v>
      </c>
      <c r="D77" s="80">
        <v>44.55</v>
      </c>
      <c r="E77" s="320" t="s">
        <v>336</v>
      </c>
      <c r="F77" s="320"/>
      <c r="G77" s="320"/>
      <c r="H77" s="320"/>
      <c r="I77" s="320"/>
    </row>
    <row r="78" spans="1:10" x14ac:dyDescent="0.25">
      <c r="A78" s="91"/>
      <c r="B78" s="96"/>
      <c r="C78" s="91"/>
      <c r="D78" s="97"/>
      <c r="E78" s="181"/>
      <c r="F78" s="181"/>
      <c r="G78" s="181"/>
      <c r="H78" s="181"/>
      <c r="I78" s="181"/>
      <c r="J78" s="1"/>
    </row>
    <row r="79" spans="1:10" x14ac:dyDescent="0.25">
      <c r="A79" s="111">
        <v>6</v>
      </c>
      <c r="B79" s="127" t="s">
        <v>202</v>
      </c>
      <c r="C79" s="124"/>
      <c r="D79" s="125"/>
      <c r="E79" s="188"/>
      <c r="F79" s="188"/>
      <c r="G79" s="188"/>
      <c r="H79" s="188"/>
      <c r="I79" s="188"/>
      <c r="J79" s="1"/>
    </row>
    <row r="80" spans="1:10" x14ac:dyDescent="0.25">
      <c r="A80" s="91"/>
      <c r="B80" s="96"/>
      <c r="C80" s="91"/>
      <c r="D80" s="97"/>
      <c r="E80" s="181"/>
      <c r="F80" s="181"/>
      <c r="G80" s="181"/>
      <c r="H80" s="181"/>
      <c r="I80" s="181"/>
      <c r="J80" s="1"/>
    </row>
    <row r="81" spans="1:10" x14ac:dyDescent="0.25">
      <c r="A81" s="73" t="s">
        <v>181</v>
      </c>
      <c r="B81" s="74" t="s">
        <v>202</v>
      </c>
      <c r="C81" s="78"/>
      <c r="D81" s="97"/>
      <c r="E81" s="181"/>
      <c r="F81" s="181"/>
      <c r="G81" s="181"/>
      <c r="H81" s="181"/>
      <c r="I81" s="181"/>
      <c r="J81" s="1"/>
    </row>
    <row r="82" spans="1:10" x14ac:dyDescent="0.25">
      <c r="A82" s="78" t="s">
        <v>182</v>
      </c>
      <c r="B82" s="79" t="s">
        <v>203</v>
      </c>
      <c r="C82" s="78" t="s">
        <v>3</v>
      </c>
      <c r="D82" s="80">
        <v>432.23</v>
      </c>
      <c r="E82" s="320" t="s">
        <v>337</v>
      </c>
      <c r="F82" s="320"/>
      <c r="G82" s="320"/>
      <c r="H82" s="320"/>
      <c r="I82" s="320"/>
    </row>
    <row r="83" spans="1:10" x14ac:dyDescent="0.25">
      <c r="A83" s="91"/>
      <c r="B83" s="96"/>
      <c r="C83" s="91"/>
      <c r="D83" s="97"/>
      <c r="E83" s="181"/>
      <c r="F83" s="181"/>
      <c r="G83" s="181"/>
      <c r="H83" s="181"/>
      <c r="I83" s="181"/>
      <c r="J83" s="1"/>
    </row>
    <row r="84" spans="1:10" x14ac:dyDescent="0.25">
      <c r="A84" s="111">
        <v>7</v>
      </c>
      <c r="B84" s="127" t="s">
        <v>201</v>
      </c>
      <c r="C84" s="124"/>
      <c r="D84" s="125"/>
      <c r="E84" s="188"/>
      <c r="F84" s="188"/>
      <c r="G84" s="188"/>
      <c r="H84" s="188"/>
      <c r="I84" s="188"/>
      <c r="J84" s="1"/>
    </row>
    <row r="85" spans="1:10" x14ac:dyDescent="0.25">
      <c r="A85" s="91"/>
      <c r="B85" s="96"/>
      <c r="C85" s="91"/>
      <c r="D85" s="97"/>
      <c r="E85" s="181"/>
      <c r="F85" s="181"/>
      <c r="G85" s="181"/>
      <c r="H85" s="181"/>
      <c r="I85" s="181"/>
      <c r="J85" s="1"/>
    </row>
    <row r="86" spans="1:10" x14ac:dyDescent="0.25">
      <c r="A86" s="87" t="s">
        <v>172</v>
      </c>
      <c r="B86" s="88" t="s">
        <v>284</v>
      </c>
      <c r="C86" s="88"/>
      <c r="D86" s="150"/>
      <c r="E86" s="189"/>
      <c r="F86" s="189"/>
      <c r="G86" s="189"/>
      <c r="H86" s="189"/>
      <c r="I86" s="189"/>
      <c r="J86" s="1"/>
    </row>
    <row r="87" spans="1:10" x14ac:dyDescent="0.25">
      <c r="A87" s="73"/>
      <c r="B87" s="74"/>
      <c r="C87" s="74"/>
      <c r="D87" s="128"/>
      <c r="E87" s="181"/>
      <c r="F87" s="181"/>
      <c r="G87" s="181"/>
      <c r="H87" s="181"/>
      <c r="I87" s="181"/>
      <c r="J87" s="30"/>
    </row>
    <row r="88" spans="1:10" ht="15" customHeight="1" x14ac:dyDescent="0.25">
      <c r="A88" s="73" t="s">
        <v>176</v>
      </c>
      <c r="B88" s="74" t="s">
        <v>291</v>
      </c>
      <c r="C88" s="78"/>
      <c r="D88" s="80"/>
      <c r="E88" s="181"/>
      <c r="F88" s="181"/>
      <c r="G88" s="181"/>
      <c r="H88" s="181"/>
      <c r="I88" s="181"/>
      <c r="J88" s="1"/>
    </row>
    <row r="89" spans="1:10" ht="25.5" x14ac:dyDescent="0.25">
      <c r="A89" s="78" t="s">
        <v>306</v>
      </c>
      <c r="B89" s="79" t="s">
        <v>290</v>
      </c>
      <c r="C89" s="78" t="s">
        <v>6</v>
      </c>
      <c r="D89" s="80">
        <v>29</v>
      </c>
      <c r="E89" s="320" t="s">
        <v>338</v>
      </c>
      <c r="F89" s="320"/>
      <c r="G89" s="320"/>
      <c r="H89" s="320"/>
      <c r="I89" s="320"/>
      <c r="J89" s="1"/>
    </row>
    <row r="90" spans="1:10" x14ac:dyDescent="0.25">
      <c r="A90" s="73" t="s">
        <v>299</v>
      </c>
      <c r="B90" s="74" t="s">
        <v>7</v>
      </c>
      <c r="C90" s="74"/>
      <c r="D90" s="128"/>
      <c r="E90" s="181"/>
      <c r="F90" s="181"/>
      <c r="G90" s="181"/>
      <c r="H90" s="181"/>
      <c r="I90" s="181"/>
      <c r="J90" s="1"/>
    </row>
    <row r="91" spans="1:10" ht="25.5" x14ac:dyDescent="0.25">
      <c r="A91" s="78" t="s">
        <v>307</v>
      </c>
      <c r="B91" s="79" t="s">
        <v>29</v>
      </c>
      <c r="C91" s="78" t="s">
        <v>4</v>
      </c>
      <c r="D91" s="80">
        <v>14.67</v>
      </c>
      <c r="E91" s="320" t="s">
        <v>393</v>
      </c>
      <c r="F91" s="320"/>
      <c r="G91" s="320"/>
      <c r="H91" s="320"/>
      <c r="I91" s="320"/>
      <c r="J91" s="1"/>
    </row>
    <row r="92" spans="1:10" x14ac:dyDescent="0.25">
      <c r="A92" s="73" t="s">
        <v>300</v>
      </c>
      <c r="B92" s="74" t="s">
        <v>8</v>
      </c>
      <c r="C92" s="74"/>
      <c r="D92" s="128"/>
      <c r="E92" s="181"/>
      <c r="F92" s="181"/>
      <c r="G92" s="181"/>
      <c r="H92" s="181"/>
      <c r="I92" s="181"/>
      <c r="J92" s="1"/>
    </row>
    <row r="93" spans="1:10" ht="27" customHeight="1" x14ac:dyDescent="0.25">
      <c r="A93" s="78" t="s">
        <v>308</v>
      </c>
      <c r="B93" s="79" t="s">
        <v>30</v>
      </c>
      <c r="C93" s="78" t="s">
        <v>4</v>
      </c>
      <c r="D93" s="80">
        <v>8.84</v>
      </c>
      <c r="E93" s="320" t="s">
        <v>415</v>
      </c>
      <c r="F93" s="320"/>
      <c r="G93" s="320"/>
      <c r="H93" s="320"/>
      <c r="I93" s="320"/>
      <c r="J93" s="1"/>
    </row>
    <row r="94" spans="1:10" ht="15" customHeight="1" x14ac:dyDescent="0.25">
      <c r="A94" s="73" t="s">
        <v>301</v>
      </c>
      <c r="B94" s="74" t="s">
        <v>214</v>
      </c>
      <c r="C94" s="74"/>
      <c r="D94" s="128"/>
      <c r="E94" s="181"/>
      <c r="F94" s="181"/>
      <c r="G94" s="181"/>
      <c r="H94" s="181"/>
      <c r="I94" s="181"/>
      <c r="J94" s="1"/>
    </row>
    <row r="95" spans="1:10" ht="25.5" x14ac:dyDescent="0.25">
      <c r="A95" s="78" t="s">
        <v>309</v>
      </c>
      <c r="B95" s="79" t="s">
        <v>103</v>
      </c>
      <c r="C95" s="78" t="s">
        <v>3</v>
      </c>
      <c r="D95" s="80">
        <v>49.13</v>
      </c>
      <c r="E95" s="320" t="s">
        <v>339</v>
      </c>
      <c r="F95" s="320"/>
      <c r="G95" s="320"/>
      <c r="H95" s="320"/>
      <c r="I95" s="320"/>
      <c r="J95" s="1"/>
    </row>
    <row r="96" spans="1:10" x14ac:dyDescent="0.25">
      <c r="A96" s="73" t="s">
        <v>302</v>
      </c>
      <c r="B96" s="74" t="s">
        <v>215</v>
      </c>
      <c r="C96" s="74"/>
      <c r="D96" s="128"/>
      <c r="E96" s="181"/>
      <c r="F96" s="181"/>
      <c r="G96" s="181"/>
      <c r="H96" s="181"/>
      <c r="I96" s="181"/>
      <c r="J96" s="1"/>
    </row>
    <row r="97" spans="1:10" ht="25.5" customHeight="1" x14ac:dyDescent="0.25">
      <c r="A97" s="78" t="s">
        <v>310</v>
      </c>
      <c r="B97" s="79" t="s">
        <v>104</v>
      </c>
      <c r="C97" s="78" t="s">
        <v>9</v>
      </c>
      <c r="D97" s="80">
        <v>43.75</v>
      </c>
      <c r="E97" s="320" t="s">
        <v>341</v>
      </c>
      <c r="F97" s="320"/>
      <c r="G97" s="320"/>
      <c r="H97" s="320"/>
      <c r="I97" s="320"/>
      <c r="J97" s="1"/>
    </row>
    <row r="98" spans="1:10" ht="25.5" x14ac:dyDescent="0.25">
      <c r="A98" s="78" t="s">
        <v>311</v>
      </c>
      <c r="B98" s="79" t="s">
        <v>216</v>
      </c>
      <c r="C98" s="78" t="s">
        <v>9</v>
      </c>
      <c r="D98" s="80">
        <v>153.32</v>
      </c>
      <c r="E98" s="320" t="s">
        <v>342</v>
      </c>
      <c r="F98" s="320"/>
      <c r="G98" s="320"/>
      <c r="H98" s="320"/>
      <c r="I98" s="320"/>
      <c r="J98" s="1"/>
    </row>
    <row r="99" spans="1:10" x14ac:dyDescent="0.25">
      <c r="A99" s="73" t="s">
        <v>303</v>
      </c>
      <c r="B99" s="74" t="s">
        <v>17</v>
      </c>
      <c r="C99" s="74"/>
      <c r="D99" s="128"/>
      <c r="E99" s="181"/>
      <c r="F99" s="181"/>
      <c r="G99" s="181"/>
      <c r="H99" s="181"/>
      <c r="I99" s="181"/>
      <c r="J99" s="1"/>
    </row>
    <row r="100" spans="1:10" ht="25.5" x14ac:dyDescent="0.25">
      <c r="A100" s="78" t="s">
        <v>312</v>
      </c>
      <c r="B100" s="79" t="s">
        <v>105</v>
      </c>
      <c r="C100" s="78" t="s">
        <v>4</v>
      </c>
      <c r="D100" s="80">
        <v>0.8</v>
      </c>
      <c r="E100" s="320" t="s">
        <v>394</v>
      </c>
      <c r="F100" s="320"/>
      <c r="G100" s="320"/>
      <c r="H100" s="320"/>
      <c r="I100" s="320"/>
      <c r="J100" s="1"/>
    </row>
    <row r="101" spans="1:10" x14ac:dyDescent="0.25">
      <c r="A101" s="73" t="s">
        <v>304</v>
      </c>
      <c r="B101" s="74" t="s">
        <v>217</v>
      </c>
      <c r="C101" s="74"/>
      <c r="D101" s="128"/>
      <c r="E101" s="181"/>
      <c r="F101" s="181"/>
      <c r="G101" s="181"/>
      <c r="H101" s="181"/>
      <c r="I101" s="181"/>
      <c r="J101" s="1"/>
    </row>
    <row r="102" spans="1:10" ht="25.5" customHeight="1" x14ac:dyDescent="0.25">
      <c r="A102" s="78" t="s">
        <v>313</v>
      </c>
      <c r="B102" s="79" t="s">
        <v>218</v>
      </c>
      <c r="C102" s="78" t="s">
        <v>4</v>
      </c>
      <c r="D102" s="80">
        <v>5.0599999999999996</v>
      </c>
      <c r="E102" s="320" t="s">
        <v>340</v>
      </c>
      <c r="F102" s="320"/>
      <c r="G102" s="320"/>
      <c r="H102" s="320"/>
      <c r="I102" s="320"/>
      <c r="J102" s="1"/>
    </row>
    <row r="103" spans="1:10" x14ac:dyDescent="0.25">
      <c r="A103" s="73" t="s">
        <v>305</v>
      </c>
      <c r="B103" s="74" t="s">
        <v>219</v>
      </c>
      <c r="C103" s="74"/>
      <c r="D103" s="128"/>
      <c r="E103" s="181"/>
      <c r="F103" s="181"/>
      <c r="G103" s="181"/>
      <c r="H103" s="181"/>
      <c r="I103" s="181"/>
      <c r="J103" s="1"/>
    </row>
    <row r="104" spans="1:10" ht="25.5" x14ac:dyDescent="0.25">
      <c r="A104" s="78" t="s">
        <v>314</v>
      </c>
      <c r="B104" s="79" t="s">
        <v>220</v>
      </c>
      <c r="C104" s="78" t="s">
        <v>3</v>
      </c>
      <c r="D104" s="80">
        <v>57.5</v>
      </c>
      <c r="E104" s="320" t="s">
        <v>395</v>
      </c>
      <c r="F104" s="320"/>
      <c r="G104" s="320"/>
      <c r="H104" s="320"/>
      <c r="I104" s="320"/>
      <c r="J104" s="1"/>
    </row>
    <row r="105" spans="1:10" ht="15" customHeight="1" x14ac:dyDescent="0.25">
      <c r="A105" s="78"/>
      <c r="B105" s="79"/>
      <c r="C105" s="78"/>
      <c r="D105" s="80"/>
      <c r="E105" s="173"/>
      <c r="F105" s="173"/>
      <c r="G105" s="173"/>
      <c r="H105" s="173"/>
      <c r="I105" s="173"/>
      <c r="J105" s="30"/>
    </row>
    <row r="106" spans="1:10" x14ac:dyDescent="0.25">
      <c r="A106" s="92" t="s">
        <v>173</v>
      </c>
      <c r="B106" s="146" t="s">
        <v>285</v>
      </c>
      <c r="C106" s="93"/>
      <c r="D106" s="147"/>
      <c r="E106" s="189"/>
      <c r="F106" s="189"/>
      <c r="G106" s="189"/>
      <c r="H106" s="189"/>
      <c r="I106" s="189"/>
      <c r="J106" s="1"/>
    </row>
    <row r="107" spans="1:10" x14ac:dyDescent="0.25">
      <c r="A107" s="94"/>
      <c r="B107" s="100"/>
      <c r="C107" s="91"/>
      <c r="D107" s="97"/>
      <c r="E107" s="181"/>
      <c r="F107" s="181"/>
      <c r="G107" s="181"/>
      <c r="H107" s="181"/>
      <c r="I107" s="181"/>
      <c r="J107" s="30"/>
    </row>
    <row r="108" spans="1:10" x14ac:dyDescent="0.25">
      <c r="A108" s="94" t="s">
        <v>177</v>
      </c>
      <c r="B108" s="74" t="s">
        <v>214</v>
      </c>
      <c r="C108" s="74"/>
      <c r="D108" s="128"/>
      <c r="E108" s="181"/>
      <c r="F108" s="181"/>
      <c r="G108" s="181"/>
      <c r="H108" s="181"/>
      <c r="I108" s="181"/>
      <c r="J108" s="1"/>
    </row>
    <row r="109" spans="1:10" ht="38.25" x14ac:dyDescent="0.25">
      <c r="A109" s="91" t="s">
        <v>318</v>
      </c>
      <c r="B109" s="79" t="s">
        <v>97</v>
      </c>
      <c r="C109" s="78" t="s">
        <v>3</v>
      </c>
      <c r="D109" s="80">
        <v>17.178000000000001</v>
      </c>
      <c r="E109" s="320" t="s">
        <v>343</v>
      </c>
      <c r="F109" s="320"/>
      <c r="G109" s="320"/>
      <c r="H109" s="320"/>
      <c r="I109" s="320"/>
      <c r="J109" s="1"/>
    </row>
    <row r="110" spans="1:10" x14ac:dyDescent="0.25">
      <c r="A110" s="73" t="s">
        <v>178</v>
      </c>
      <c r="B110" s="74" t="s">
        <v>18</v>
      </c>
      <c r="C110" s="74"/>
      <c r="D110" s="80"/>
      <c r="E110" s="181"/>
      <c r="F110" s="181"/>
      <c r="G110" s="181"/>
      <c r="H110" s="181"/>
      <c r="I110" s="181"/>
      <c r="J110" s="1"/>
    </row>
    <row r="111" spans="1:10" ht="25.5" x14ac:dyDescent="0.25">
      <c r="A111" s="78" t="s">
        <v>319</v>
      </c>
      <c r="B111" s="79" t="s">
        <v>118</v>
      </c>
      <c r="C111" s="78" t="s">
        <v>9</v>
      </c>
      <c r="D111" s="80">
        <v>14.29</v>
      </c>
      <c r="E111" s="320" t="s">
        <v>344</v>
      </c>
      <c r="F111" s="320"/>
      <c r="G111" s="320"/>
      <c r="H111" s="320"/>
      <c r="I111" s="320"/>
      <c r="J111" s="1"/>
    </row>
    <row r="112" spans="1:10" ht="25.5" customHeight="1" x14ac:dyDescent="0.25">
      <c r="A112" s="78" t="s">
        <v>320</v>
      </c>
      <c r="B112" s="79" t="s">
        <v>221</v>
      </c>
      <c r="C112" s="78" t="s">
        <v>9</v>
      </c>
      <c r="D112" s="80">
        <v>101.85</v>
      </c>
      <c r="E112" s="320" t="s">
        <v>345</v>
      </c>
      <c r="F112" s="320"/>
      <c r="G112" s="320"/>
      <c r="H112" s="320"/>
      <c r="I112" s="320"/>
      <c r="J112" s="1"/>
    </row>
    <row r="113" spans="1:10" x14ac:dyDescent="0.25">
      <c r="A113" s="73" t="s">
        <v>315</v>
      </c>
      <c r="B113" s="74" t="s">
        <v>108</v>
      </c>
      <c r="C113" s="74"/>
      <c r="D113" s="80"/>
      <c r="E113" s="181"/>
      <c r="F113" s="181"/>
      <c r="G113" s="181"/>
      <c r="H113" s="181"/>
      <c r="I113" s="181"/>
      <c r="J113" s="1"/>
    </row>
    <row r="114" spans="1:10" ht="25.5" customHeight="1" x14ac:dyDescent="0.25">
      <c r="A114" s="78" t="s">
        <v>321</v>
      </c>
      <c r="B114" s="79" t="s">
        <v>226</v>
      </c>
      <c r="C114" s="78" t="s">
        <v>4</v>
      </c>
      <c r="D114" s="80">
        <v>0.8</v>
      </c>
      <c r="E114" s="320" t="s">
        <v>346</v>
      </c>
      <c r="F114" s="320"/>
      <c r="G114" s="320"/>
      <c r="H114" s="320"/>
      <c r="I114" s="320"/>
      <c r="J114" s="1"/>
    </row>
    <row r="115" spans="1:10" x14ac:dyDescent="0.25">
      <c r="A115" s="73" t="s">
        <v>193</v>
      </c>
      <c r="B115" s="74" t="s">
        <v>106</v>
      </c>
      <c r="C115" s="78"/>
      <c r="D115" s="80"/>
      <c r="E115" s="181"/>
      <c r="F115" s="181"/>
      <c r="G115" s="181"/>
      <c r="H115" s="181"/>
      <c r="I115" s="181"/>
      <c r="J115" s="1"/>
    </row>
    <row r="116" spans="1:10" ht="25.5" customHeight="1" x14ac:dyDescent="0.25">
      <c r="A116" s="78" t="s">
        <v>322</v>
      </c>
      <c r="B116" s="79" t="s">
        <v>107</v>
      </c>
      <c r="C116" s="78" t="s">
        <v>4</v>
      </c>
      <c r="D116" s="80">
        <v>0.8</v>
      </c>
      <c r="E116" s="320" t="s">
        <v>346</v>
      </c>
      <c r="F116" s="320"/>
      <c r="G116" s="320"/>
      <c r="H116" s="320"/>
      <c r="I116" s="320"/>
      <c r="J116" s="1"/>
    </row>
    <row r="117" spans="1:10" x14ac:dyDescent="0.25">
      <c r="A117" s="73" t="s">
        <v>316</v>
      </c>
      <c r="B117" s="74" t="s">
        <v>297</v>
      </c>
      <c r="C117" s="78"/>
      <c r="D117" s="80"/>
      <c r="E117" s="181"/>
      <c r="F117" s="181"/>
      <c r="G117" s="181"/>
      <c r="H117" s="181"/>
      <c r="I117" s="181"/>
      <c r="J117" s="30"/>
    </row>
    <row r="118" spans="1:10" ht="25.5" customHeight="1" x14ac:dyDescent="0.25">
      <c r="A118" s="78" t="s">
        <v>323</v>
      </c>
      <c r="B118" s="79" t="s">
        <v>296</v>
      </c>
      <c r="C118" s="78" t="s">
        <v>4</v>
      </c>
      <c r="D118" s="80">
        <v>1.34</v>
      </c>
      <c r="E118" s="320" t="s">
        <v>347</v>
      </c>
      <c r="F118" s="320"/>
      <c r="G118" s="320"/>
      <c r="H118" s="320"/>
      <c r="I118" s="320"/>
      <c r="J118" s="1"/>
    </row>
    <row r="119" spans="1:10" x14ac:dyDescent="0.25">
      <c r="A119" s="73" t="s">
        <v>317</v>
      </c>
      <c r="B119" s="74" t="s">
        <v>121</v>
      </c>
      <c r="C119" s="74"/>
      <c r="D119" s="128"/>
      <c r="E119" s="181"/>
      <c r="F119" s="181"/>
      <c r="G119" s="181"/>
      <c r="H119" s="181"/>
      <c r="I119" s="181"/>
      <c r="J119" s="1"/>
    </row>
    <row r="120" spans="1:10" ht="25.5" customHeight="1" x14ac:dyDescent="0.25">
      <c r="A120" s="78" t="s">
        <v>324</v>
      </c>
      <c r="B120" s="79" t="s">
        <v>120</v>
      </c>
      <c r="C120" s="78" t="s">
        <v>3</v>
      </c>
      <c r="D120" s="80">
        <v>71.88</v>
      </c>
      <c r="E120" s="320" t="s">
        <v>293</v>
      </c>
      <c r="F120" s="320"/>
      <c r="G120" s="320"/>
      <c r="H120" s="320"/>
      <c r="I120" s="320"/>
      <c r="J120" s="1"/>
    </row>
    <row r="121" spans="1:10" x14ac:dyDescent="0.25">
      <c r="A121" s="91"/>
      <c r="B121" s="96"/>
      <c r="C121" s="91"/>
      <c r="D121" s="97"/>
      <c r="E121" s="181"/>
      <c r="F121" s="181"/>
      <c r="G121" s="181"/>
      <c r="H121" s="181"/>
      <c r="I121" s="181"/>
      <c r="J121" s="1"/>
    </row>
    <row r="122" spans="1:10" x14ac:dyDescent="0.25">
      <c r="A122" s="92" t="s">
        <v>174</v>
      </c>
      <c r="B122" s="146" t="s">
        <v>286</v>
      </c>
      <c r="C122" s="93"/>
      <c r="D122" s="147"/>
      <c r="E122" s="189"/>
      <c r="F122" s="189"/>
      <c r="G122" s="189"/>
      <c r="H122" s="189"/>
      <c r="I122" s="189"/>
      <c r="J122" s="1"/>
    </row>
    <row r="123" spans="1:10" x14ac:dyDescent="0.25">
      <c r="A123" s="91"/>
      <c r="B123" s="96"/>
      <c r="C123" s="91"/>
      <c r="D123" s="97"/>
      <c r="E123" s="181"/>
      <c r="F123" s="181"/>
      <c r="G123" s="181"/>
      <c r="H123" s="181"/>
      <c r="I123" s="181"/>
      <c r="J123" s="1"/>
    </row>
    <row r="124" spans="1:10" x14ac:dyDescent="0.25">
      <c r="A124" s="73" t="s">
        <v>179</v>
      </c>
      <c r="B124" s="74" t="s">
        <v>19</v>
      </c>
      <c r="C124" s="74"/>
      <c r="D124" s="75"/>
      <c r="E124" s="181"/>
      <c r="F124" s="181"/>
      <c r="G124" s="181"/>
      <c r="H124" s="181"/>
      <c r="I124" s="181"/>
      <c r="J124" s="1"/>
    </row>
    <row r="125" spans="1:10" x14ac:dyDescent="0.25">
      <c r="A125" s="78" t="s">
        <v>330</v>
      </c>
      <c r="B125" s="79" t="s">
        <v>32</v>
      </c>
      <c r="C125" s="78" t="s">
        <v>3</v>
      </c>
      <c r="D125" s="80">
        <v>143.76</v>
      </c>
      <c r="E125" s="320" t="s">
        <v>294</v>
      </c>
      <c r="F125" s="320"/>
      <c r="G125" s="320"/>
      <c r="H125" s="320"/>
      <c r="I125" s="320"/>
      <c r="J125" s="1"/>
    </row>
    <row r="126" spans="1:10" x14ac:dyDescent="0.25">
      <c r="A126" s="73" t="s">
        <v>327</v>
      </c>
      <c r="B126" s="74" t="s">
        <v>44</v>
      </c>
      <c r="C126" s="74"/>
      <c r="D126" s="75"/>
      <c r="E126" s="181"/>
      <c r="F126" s="181"/>
      <c r="G126" s="181"/>
      <c r="H126" s="181"/>
      <c r="I126" s="181"/>
      <c r="J126" s="1"/>
    </row>
    <row r="127" spans="1:10" x14ac:dyDescent="0.25">
      <c r="A127" s="78" t="s">
        <v>331</v>
      </c>
      <c r="B127" s="79" t="s">
        <v>46</v>
      </c>
      <c r="C127" s="78" t="s">
        <v>3</v>
      </c>
      <c r="D127" s="80">
        <v>143.76</v>
      </c>
      <c r="E127" s="320" t="s">
        <v>294</v>
      </c>
      <c r="F127" s="320"/>
      <c r="G127" s="320"/>
      <c r="H127" s="320"/>
      <c r="I127" s="320"/>
      <c r="J127" s="1"/>
    </row>
    <row r="128" spans="1:10" x14ac:dyDescent="0.25">
      <c r="A128" s="73" t="s">
        <v>328</v>
      </c>
      <c r="B128" s="74" t="s">
        <v>325</v>
      </c>
      <c r="C128" s="78"/>
      <c r="D128" s="80"/>
      <c r="E128" s="181"/>
      <c r="F128" s="181"/>
      <c r="G128" s="181"/>
      <c r="H128" s="181"/>
      <c r="I128" s="181"/>
      <c r="J128" s="1"/>
    </row>
    <row r="129" spans="1:10" ht="25.5" customHeight="1" x14ac:dyDescent="0.25">
      <c r="A129" s="78" t="s">
        <v>332</v>
      </c>
      <c r="B129" s="79" t="s">
        <v>35</v>
      </c>
      <c r="C129" s="78" t="s">
        <v>3</v>
      </c>
      <c r="D129" s="80">
        <v>143.76</v>
      </c>
      <c r="E129" s="320" t="s">
        <v>294</v>
      </c>
      <c r="F129" s="320"/>
      <c r="G129" s="320"/>
      <c r="H129" s="320"/>
      <c r="I129" s="320"/>
      <c r="J129" s="1"/>
    </row>
    <row r="130" spans="1:10" x14ac:dyDescent="0.25">
      <c r="A130" s="73" t="s">
        <v>329</v>
      </c>
      <c r="B130" s="74" t="s">
        <v>37</v>
      </c>
      <c r="C130" s="78"/>
      <c r="D130" s="80"/>
      <c r="E130" s="181"/>
      <c r="F130" s="181"/>
      <c r="G130" s="181"/>
      <c r="H130" s="181"/>
      <c r="I130" s="181"/>
      <c r="J130" s="1"/>
    </row>
    <row r="131" spans="1:10" ht="25.5" customHeight="1" x14ac:dyDescent="0.25">
      <c r="A131" s="78" t="s">
        <v>333</v>
      </c>
      <c r="B131" s="79" t="s">
        <v>36</v>
      </c>
      <c r="C131" s="78" t="s">
        <v>3</v>
      </c>
      <c r="D131" s="80">
        <v>143.76</v>
      </c>
      <c r="E131" s="320" t="s">
        <v>294</v>
      </c>
      <c r="F131" s="320"/>
      <c r="G131" s="320"/>
      <c r="H131" s="320"/>
      <c r="I131" s="320"/>
      <c r="J131" s="1"/>
    </row>
    <row r="132" spans="1:10" x14ac:dyDescent="0.25">
      <c r="A132" s="91"/>
      <c r="B132" s="96"/>
      <c r="C132" s="91"/>
      <c r="D132" s="97"/>
      <c r="E132" s="181"/>
      <c r="F132" s="181"/>
      <c r="G132" s="181"/>
      <c r="H132" s="181"/>
      <c r="I132" s="181"/>
      <c r="J132" s="1"/>
    </row>
    <row r="133" spans="1:10" x14ac:dyDescent="0.25">
      <c r="A133" s="92" t="s">
        <v>175</v>
      </c>
      <c r="B133" s="146" t="s">
        <v>236</v>
      </c>
      <c r="C133" s="93"/>
      <c r="D133" s="147"/>
      <c r="E133" s="189"/>
      <c r="F133" s="189"/>
      <c r="G133" s="189"/>
      <c r="H133" s="189"/>
      <c r="I133" s="189"/>
      <c r="J133" s="1"/>
    </row>
    <row r="134" spans="1:10" x14ac:dyDescent="0.25">
      <c r="A134" s="91"/>
      <c r="B134" s="96"/>
      <c r="C134" s="91"/>
      <c r="D134" s="97"/>
      <c r="E134" s="181"/>
      <c r="F134" s="181"/>
      <c r="G134" s="181"/>
      <c r="H134" s="181"/>
      <c r="I134" s="181"/>
      <c r="J134" s="1"/>
    </row>
    <row r="135" spans="1:10" x14ac:dyDescent="0.25">
      <c r="A135" s="94" t="s">
        <v>180</v>
      </c>
      <c r="B135" s="100" t="s">
        <v>268</v>
      </c>
      <c r="C135" s="91"/>
      <c r="D135" s="97"/>
      <c r="E135" s="181"/>
      <c r="F135" s="181"/>
      <c r="G135" s="181"/>
      <c r="H135" s="181"/>
      <c r="I135" s="181"/>
      <c r="J135" s="1"/>
    </row>
    <row r="136" spans="1:10" ht="23.25" customHeight="1" x14ac:dyDescent="0.25">
      <c r="A136" s="91" t="s">
        <v>326</v>
      </c>
      <c r="B136" s="96" t="s">
        <v>252</v>
      </c>
      <c r="C136" s="78" t="s">
        <v>3</v>
      </c>
      <c r="D136" s="80">
        <v>143.76</v>
      </c>
      <c r="E136" s="320" t="s">
        <v>295</v>
      </c>
      <c r="F136" s="320"/>
      <c r="G136" s="320"/>
      <c r="H136" s="320"/>
      <c r="I136" s="320"/>
      <c r="J136" s="1"/>
    </row>
    <row r="137" spans="1:10" x14ac:dyDescent="0.25">
      <c r="A137" s="135"/>
      <c r="B137" s="136"/>
      <c r="C137" s="137"/>
      <c r="D137" s="138"/>
      <c r="E137" s="139"/>
      <c r="F137" s="139"/>
      <c r="G137" s="140"/>
      <c r="H137" s="110"/>
      <c r="I137" s="141"/>
    </row>
    <row r="138" spans="1:10" x14ac:dyDescent="0.25">
      <c r="A138" s="258"/>
      <c r="B138" s="258"/>
      <c r="C138" s="258"/>
      <c r="D138" s="258"/>
      <c r="E138" s="258"/>
      <c r="F138" s="142"/>
      <c r="G138" s="143"/>
      <c r="H138" s="144"/>
      <c r="I138" s="145"/>
      <c r="J138" s="1"/>
    </row>
    <row r="139" spans="1:10" x14ac:dyDescent="0.25">
      <c r="A139" s="271" t="s">
        <v>47</v>
      </c>
      <c r="B139" s="271"/>
      <c r="C139" s="271"/>
      <c r="D139" s="271"/>
      <c r="E139" s="271"/>
      <c r="F139" s="271"/>
      <c r="G139" s="271"/>
      <c r="H139" s="271"/>
      <c r="I139" s="271"/>
      <c r="J139" s="1"/>
    </row>
    <row r="140" spans="1:10" ht="29.25" customHeight="1" x14ac:dyDescent="0.25">
      <c r="A140" s="176" t="s">
        <v>48</v>
      </c>
      <c r="B140" s="270" t="s">
        <v>126</v>
      </c>
      <c r="C140" s="270"/>
      <c r="D140" s="270"/>
      <c r="E140" s="270"/>
      <c r="F140" s="270"/>
      <c r="G140" s="270"/>
      <c r="H140" s="270"/>
      <c r="I140" s="270"/>
      <c r="J140" s="1"/>
    </row>
    <row r="141" spans="1:10" x14ac:dyDescent="0.25">
      <c r="F141" s="6"/>
      <c r="G141" s="4"/>
      <c r="J141" s="1"/>
    </row>
    <row r="142" spans="1:10" x14ac:dyDescent="0.25">
      <c r="F142" s="6"/>
      <c r="G142" s="4"/>
      <c r="J142" s="1"/>
    </row>
    <row r="143" spans="1:10" x14ac:dyDescent="0.25">
      <c r="F143" s="6"/>
      <c r="J143" s="1"/>
    </row>
    <row r="144" spans="1:10" x14ac:dyDescent="0.25">
      <c r="F144" s="6"/>
      <c r="J144" s="1"/>
    </row>
    <row r="145" spans="1:10" x14ac:dyDescent="0.25">
      <c r="F145" s="6"/>
      <c r="J145" s="1"/>
    </row>
    <row r="146" spans="1:10" x14ac:dyDescent="0.25">
      <c r="F146" s="6"/>
      <c r="J146" s="1"/>
    </row>
    <row r="147" spans="1:10" x14ac:dyDescent="0.25">
      <c r="F147" s="6"/>
      <c r="J147" s="1"/>
    </row>
    <row r="148" spans="1:10" x14ac:dyDescent="0.25">
      <c r="F148" s="6"/>
      <c r="J148" s="1"/>
    </row>
    <row r="149" spans="1:10" ht="15" customHeight="1" x14ac:dyDescent="0.25">
      <c r="F149" s="6"/>
      <c r="J149" s="1"/>
    </row>
    <row r="150" spans="1:10" x14ac:dyDescent="0.25">
      <c r="F150" s="6"/>
      <c r="J150" s="1"/>
    </row>
    <row r="151" spans="1:10" ht="15" customHeight="1" x14ac:dyDescent="0.25">
      <c r="F151" s="6"/>
      <c r="J151" s="1"/>
    </row>
    <row r="152" spans="1:10" ht="15.75" x14ac:dyDescent="0.25">
      <c r="A152" s="269" t="s">
        <v>49</v>
      </c>
      <c r="B152" s="269"/>
      <c r="C152" s="269"/>
      <c r="D152" s="269"/>
      <c r="F152" s="6"/>
      <c r="J152" s="1"/>
    </row>
    <row r="153" spans="1:10" ht="15" customHeight="1" x14ac:dyDescent="0.25">
      <c r="A153" s="269" t="s">
        <v>50</v>
      </c>
      <c r="B153" s="269"/>
      <c r="C153" s="7"/>
      <c r="D153" s="7"/>
      <c r="F153" s="6"/>
      <c r="J153" s="1"/>
    </row>
    <row r="154" spans="1:10" ht="15.75" x14ac:dyDescent="0.25">
      <c r="A154" s="269" t="s">
        <v>124</v>
      </c>
      <c r="B154" s="269"/>
      <c r="C154" s="269"/>
      <c r="D154" s="269"/>
      <c r="F154" s="6"/>
      <c r="J154" s="1"/>
    </row>
    <row r="155" spans="1:10" ht="25.5" customHeight="1" x14ac:dyDescent="0.25">
      <c r="A155" s="1"/>
      <c r="B155" s="1"/>
      <c r="C155" s="1"/>
      <c r="D155" s="1"/>
      <c r="E155" s="1"/>
      <c r="F155" s="1"/>
    </row>
    <row r="373" ht="82.5" customHeight="1" x14ac:dyDescent="0.25"/>
    <row r="375" ht="83.25" customHeight="1" x14ac:dyDescent="0.25"/>
    <row r="379" ht="30.75" customHeight="1" x14ac:dyDescent="0.25"/>
  </sheetData>
  <mergeCells count="65">
    <mergeCell ref="E73:I73"/>
    <mergeCell ref="E82:I82"/>
    <mergeCell ref="E97:I97"/>
    <mergeCell ref="E102:I102"/>
    <mergeCell ref="E112:I112"/>
    <mergeCell ref="E104:I104"/>
    <mergeCell ref="E109:I109"/>
    <mergeCell ref="E111:I111"/>
    <mergeCell ref="E91:I91"/>
    <mergeCell ref="E93:I93"/>
    <mergeCell ref="E95:I95"/>
    <mergeCell ref="E98:I98"/>
    <mergeCell ref="E100:I100"/>
    <mergeCell ref="E53:I53"/>
    <mergeCell ref="E55:I55"/>
    <mergeCell ref="E57:I57"/>
    <mergeCell ref="E65:I65"/>
    <mergeCell ref="E66:I66"/>
    <mergeCell ref="E30:I30"/>
    <mergeCell ref="E32:I32"/>
    <mergeCell ref="E37:I37"/>
    <mergeCell ref="E39:I39"/>
    <mergeCell ref="E41:I41"/>
    <mergeCell ref="B140:I140"/>
    <mergeCell ref="E136:I136"/>
    <mergeCell ref="E13:I13"/>
    <mergeCell ref="E15:I15"/>
    <mergeCell ref="G1:I1"/>
    <mergeCell ref="G2:I2"/>
    <mergeCell ref="A3:I3"/>
    <mergeCell ref="A4:I4"/>
    <mergeCell ref="G5:I5"/>
    <mergeCell ref="G6:I6"/>
    <mergeCell ref="B6:F6"/>
    <mergeCell ref="B7:G7"/>
    <mergeCell ref="E22:I22"/>
    <mergeCell ref="E24:I24"/>
    <mergeCell ref="E26:I26"/>
    <mergeCell ref="E28:I28"/>
    <mergeCell ref="A138:E138"/>
    <mergeCell ref="A139:I139"/>
    <mergeCell ref="E114:I114"/>
    <mergeCell ref="E116:I116"/>
    <mergeCell ref="E118:I118"/>
    <mergeCell ref="E120:I120"/>
    <mergeCell ref="E125:I125"/>
    <mergeCell ref="E127:I127"/>
    <mergeCell ref="E129:I129"/>
    <mergeCell ref="E131:I131"/>
    <mergeCell ref="A152:D152"/>
    <mergeCell ref="A153:B153"/>
    <mergeCell ref="A154:D154"/>
    <mergeCell ref="E17:I17"/>
    <mergeCell ref="E46:I46"/>
    <mergeCell ref="E48:I48"/>
    <mergeCell ref="E50:I50"/>
    <mergeCell ref="E52:I52"/>
    <mergeCell ref="E54:I54"/>
    <mergeCell ref="E63:I63"/>
    <mergeCell ref="E64:I64"/>
    <mergeCell ref="E70:I70"/>
    <mergeCell ref="E71:I71"/>
    <mergeCell ref="E72:I72"/>
    <mergeCell ref="E77:I77"/>
    <mergeCell ref="E89:I89"/>
  </mergeCells>
  <pageMargins left="0.51181102362204722" right="0.51181102362204722" top="0.78740157480314965" bottom="0.78740157480314965" header="0.31496062992125984" footer="0.31496062992125984"/>
  <pageSetup paperSize="9" scale="54" orientation="portrait" verticalDpi="0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ANALITICO</vt:lpstr>
      <vt:lpstr>BDI</vt:lpstr>
      <vt:lpstr>CRONOGRAMA</vt:lpstr>
      <vt:lpstr>MEMORIA CALCULO</vt:lpstr>
      <vt:lpstr>ANALITICO!Area_de_impressao</vt:lpstr>
      <vt:lpstr>'MEMORIA CALCULO'!Area_de_impressao</vt:lpstr>
      <vt:lpstr>ORÇAMENTO!Area_de_impressao</vt:lpstr>
      <vt:lpstr>ANALITICO!Titulos_de_impressao</vt:lpstr>
      <vt:lpstr>'MEMORIA CALCULO'!Titulos_de_impressao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Morais Baratto</dc:creator>
  <cp:lastModifiedBy>Fabian Morais Baratto</cp:lastModifiedBy>
  <cp:lastPrinted>2023-05-24T14:13:59Z</cp:lastPrinted>
  <dcterms:created xsi:type="dcterms:W3CDTF">2011-08-04T16:35:29Z</dcterms:created>
  <dcterms:modified xsi:type="dcterms:W3CDTF">2023-05-24T14:18:25Z</dcterms:modified>
</cp:coreProperties>
</file>